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570" windowHeight="8190"/>
  </bookViews>
  <sheets>
    <sheet name="Заявка СТАНДАРТНАЯ УПАКОВКА" sheetId="1" r:id="rId1"/>
    <sheet name="Заявка БОЛЬШОЙ ОБЪЕМ" sheetId="2" r:id="rId2"/>
  </sheets>
  <definedNames>
    <definedName name="Excel_BuiltIn_Print_Area_1_1">'Заявка СТАНДАРТНАЯ УПАКОВКА'!$A$1:$J$75</definedName>
    <definedName name="_xlnm.Print_Area" localSheetId="0">'Заявка СТАНДАРТНАЯ УПАКОВКА'!$A$1:$K$76</definedName>
  </definedNames>
  <calcPr calcId="145621" refMode="R1C1"/>
</workbook>
</file>

<file path=xl/calcChain.xml><?xml version="1.0" encoding="utf-8"?>
<calcChain xmlns="http://schemas.openxmlformats.org/spreadsheetml/2006/main">
  <c r="E15" i="1" l="1"/>
  <c r="I15" i="1" s="1"/>
  <c r="J15" i="1"/>
  <c r="H15" i="1"/>
  <c r="G15" i="1" l="1"/>
  <c r="E20" i="2"/>
  <c r="E19" i="2"/>
  <c r="E18" i="2"/>
  <c r="E10" i="2"/>
  <c r="J6" i="1" l="1"/>
  <c r="E6" i="1"/>
  <c r="I6" i="1" s="1"/>
  <c r="E5" i="1"/>
  <c r="G6" i="1" l="1"/>
  <c r="H6" i="1"/>
  <c r="E9" i="1"/>
  <c r="I9" i="1" s="1"/>
  <c r="J9" i="1"/>
  <c r="H9" i="1"/>
  <c r="G9" i="1" l="1"/>
  <c r="E4" i="1"/>
  <c r="J5" i="1" l="1"/>
  <c r="I5" i="1"/>
  <c r="G5" i="1"/>
  <c r="H5" i="1"/>
  <c r="E34" i="2" l="1"/>
  <c r="E22" i="2"/>
  <c r="E17" i="1"/>
  <c r="H17" i="1" s="1"/>
  <c r="I17" i="1"/>
  <c r="J17" i="1"/>
  <c r="E18" i="1"/>
  <c r="G18" i="1"/>
  <c r="H18" i="1"/>
  <c r="I18" i="1"/>
  <c r="J18" i="1"/>
  <c r="E19" i="1"/>
  <c r="G19" i="1" s="1"/>
  <c r="I19" i="1"/>
  <c r="J19" i="1"/>
  <c r="G17" i="1" l="1"/>
  <c r="H19" i="1"/>
  <c r="E40" i="1"/>
  <c r="E33" i="2" l="1"/>
  <c r="E32" i="2"/>
  <c r="E44" i="1" l="1"/>
  <c r="G44" i="1" s="1"/>
  <c r="E43" i="1"/>
  <c r="G43" i="1" s="1"/>
  <c r="I44" i="1"/>
  <c r="J44" i="1"/>
  <c r="J43" i="1"/>
  <c r="I43" i="1"/>
  <c r="H44" i="1" l="1"/>
  <c r="H43" i="1"/>
  <c r="E27" i="2"/>
  <c r="E28" i="2"/>
  <c r="E29" i="2"/>
  <c r="E30" i="2"/>
  <c r="E31" i="2"/>
  <c r="E26" i="2"/>
  <c r="E14" i="2"/>
  <c r="E15" i="2"/>
  <c r="E16" i="2"/>
  <c r="E17" i="2"/>
  <c r="E21" i="2"/>
  <c r="E13" i="2"/>
  <c r="E7" i="2"/>
  <c r="E8" i="2"/>
  <c r="E9" i="2"/>
  <c r="E6" i="2"/>
  <c r="J8" i="1" l="1"/>
  <c r="I8" i="1"/>
  <c r="E8" i="1"/>
  <c r="H8" i="1" s="1"/>
  <c r="G8" i="1" l="1"/>
  <c r="J7" i="1"/>
  <c r="I7" i="1"/>
  <c r="H7" i="1"/>
  <c r="E7" i="1"/>
  <c r="G7" i="1" s="1"/>
  <c r="J4" i="1" l="1"/>
  <c r="I4" i="1"/>
  <c r="H4" i="1"/>
  <c r="G4" i="1"/>
  <c r="D100" i="1" l="1"/>
  <c r="J99" i="1"/>
  <c r="I99" i="1"/>
  <c r="J98" i="1"/>
  <c r="I98" i="1"/>
  <c r="H98" i="1"/>
  <c r="E99" i="1"/>
  <c r="H99" i="1" s="1"/>
  <c r="E98" i="1"/>
  <c r="G99" i="1" l="1"/>
  <c r="G98" i="1"/>
  <c r="E34" i="1"/>
  <c r="G34" i="1" s="1"/>
  <c r="I34" i="1"/>
  <c r="J34" i="1"/>
  <c r="H34" i="1" l="1"/>
  <c r="I29" i="1"/>
  <c r="J29" i="1"/>
  <c r="E29" i="1"/>
  <c r="G29" i="1" s="1"/>
  <c r="I80" i="1"/>
  <c r="J80" i="1"/>
  <c r="J79" i="1"/>
  <c r="I79" i="1"/>
  <c r="E80" i="1"/>
  <c r="H80" i="1" s="1"/>
  <c r="E79" i="1"/>
  <c r="H79" i="1" s="1"/>
  <c r="G79" i="1" l="1"/>
  <c r="H29" i="1"/>
  <c r="G80" i="1"/>
  <c r="I35" i="1"/>
  <c r="J11" i="1"/>
  <c r="E11" i="1"/>
  <c r="I11" i="1" l="1"/>
  <c r="H11" i="1"/>
  <c r="G11" i="1"/>
  <c r="H48" i="1"/>
  <c r="E47" i="1"/>
  <c r="G47" i="1" s="1"/>
  <c r="I47" i="1"/>
  <c r="J47" i="1"/>
  <c r="E48" i="1"/>
  <c r="G48" i="1" s="1"/>
  <c r="I48" i="1"/>
  <c r="J48" i="1"/>
  <c r="E46" i="1"/>
  <c r="H46" i="1" s="1"/>
  <c r="E12" i="1"/>
  <c r="G12" i="1" s="1"/>
  <c r="I12" i="1"/>
  <c r="J12" i="1"/>
  <c r="E13" i="1"/>
  <c r="G13" i="1" s="1"/>
  <c r="I13" i="1"/>
  <c r="J13" i="1"/>
  <c r="E14" i="1"/>
  <c r="H14" i="1" s="1"/>
  <c r="I14" i="1"/>
  <c r="J14" i="1"/>
  <c r="E16" i="1"/>
  <c r="G16" i="1" s="1"/>
  <c r="I16" i="1"/>
  <c r="J16" i="1"/>
  <c r="E21" i="1"/>
  <c r="G21" i="1" s="1"/>
  <c r="I21" i="1"/>
  <c r="J21" i="1"/>
  <c r="E22" i="1"/>
  <c r="G22" i="1" s="1"/>
  <c r="I22" i="1"/>
  <c r="J22" i="1"/>
  <c r="E23" i="1"/>
  <c r="G23" i="1" s="1"/>
  <c r="I23" i="1"/>
  <c r="J23" i="1"/>
  <c r="E24" i="1"/>
  <c r="H24" i="1" s="1"/>
  <c r="I24" i="1"/>
  <c r="J24" i="1"/>
  <c r="E25" i="1"/>
  <c r="G25" i="1" s="1"/>
  <c r="I25" i="1"/>
  <c r="J25" i="1"/>
  <c r="E26" i="1"/>
  <c r="H26" i="1" s="1"/>
  <c r="I26" i="1"/>
  <c r="J26" i="1"/>
  <c r="E27" i="1"/>
  <c r="G27" i="1" s="1"/>
  <c r="I27" i="1"/>
  <c r="J27" i="1"/>
  <c r="E28" i="1"/>
  <c r="G28" i="1" s="1"/>
  <c r="I28" i="1"/>
  <c r="J28" i="1"/>
  <c r="E31" i="1"/>
  <c r="G31" i="1" s="1"/>
  <c r="I31" i="1"/>
  <c r="J31" i="1"/>
  <c r="E32" i="1"/>
  <c r="H32" i="1" s="1"/>
  <c r="I32" i="1"/>
  <c r="J32" i="1"/>
  <c r="E33" i="1"/>
  <c r="G33" i="1" s="1"/>
  <c r="I33" i="1"/>
  <c r="J33" i="1"/>
  <c r="E35" i="1"/>
  <c r="G35" i="1" s="1"/>
  <c r="J35" i="1"/>
  <c r="E37" i="1"/>
  <c r="G37" i="1" s="1"/>
  <c r="I37" i="1"/>
  <c r="J37" i="1"/>
  <c r="E38" i="1"/>
  <c r="H38" i="1" s="1"/>
  <c r="I38" i="1"/>
  <c r="J38" i="1"/>
  <c r="G40" i="1"/>
  <c r="I40" i="1"/>
  <c r="J40" i="1"/>
  <c r="E41" i="1"/>
  <c r="G41" i="1" s="1"/>
  <c r="I41" i="1"/>
  <c r="J41" i="1"/>
  <c r="I46" i="1"/>
  <c r="J46" i="1"/>
  <c r="G50" i="1"/>
  <c r="E51" i="1"/>
  <c r="G51" i="1" s="1"/>
  <c r="I51" i="1"/>
  <c r="J51" i="1"/>
  <c r="E52" i="1"/>
  <c r="G52" i="1" s="1"/>
  <c r="I52" i="1"/>
  <c r="J52" i="1"/>
  <c r="E53" i="1"/>
  <c r="G53" i="1" s="1"/>
  <c r="I53" i="1"/>
  <c r="J53" i="1"/>
  <c r="E54" i="1"/>
  <c r="G54" i="1" s="1"/>
  <c r="I54" i="1"/>
  <c r="J54" i="1"/>
  <c r="E55" i="1"/>
  <c r="G55" i="1" s="1"/>
  <c r="I55" i="1"/>
  <c r="J55" i="1"/>
  <c r="E56" i="1"/>
  <c r="G56" i="1" s="1"/>
  <c r="I56" i="1"/>
  <c r="J56" i="1"/>
  <c r="E57" i="1"/>
  <c r="H57" i="1" s="1"/>
  <c r="I57" i="1"/>
  <c r="J57" i="1"/>
  <c r="G59" i="1"/>
  <c r="E60" i="1"/>
  <c r="G60" i="1" s="1"/>
  <c r="I60" i="1"/>
  <c r="J60" i="1"/>
  <c r="E61" i="1"/>
  <c r="G61" i="1" s="1"/>
  <c r="I61" i="1"/>
  <c r="J61" i="1"/>
  <c r="E62" i="1"/>
  <c r="G62" i="1" s="1"/>
  <c r="I62" i="1"/>
  <c r="J62" i="1"/>
  <c r="E63" i="1"/>
  <c r="G63" i="1" s="1"/>
  <c r="I63" i="1"/>
  <c r="J63" i="1"/>
  <c r="E64" i="1"/>
  <c r="G64" i="1" s="1"/>
  <c r="I64" i="1"/>
  <c r="J64" i="1"/>
  <c r="E65" i="1"/>
  <c r="G65" i="1" s="1"/>
  <c r="I65" i="1"/>
  <c r="J65" i="1"/>
  <c r="E66" i="1"/>
  <c r="G66" i="1" s="1"/>
  <c r="I66" i="1"/>
  <c r="J66" i="1"/>
  <c r="E70" i="1"/>
  <c r="G70" i="1" s="1"/>
  <c r="I70" i="1"/>
  <c r="J70" i="1"/>
  <c r="E71" i="1"/>
  <c r="G71" i="1" s="1"/>
  <c r="I71" i="1"/>
  <c r="J71" i="1"/>
  <c r="E72" i="1"/>
  <c r="G72" i="1" s="1"/>
  <c r="I72" i="1"/>
  <c r="J72" i="1"/>
  <c r="E73" i="1"/>
  <c r="G73" i="1" s="1"/>
  <c r="I73" i="1"/>
  <c r="J73" i="1"/>
  <c r="E74" i="1"/>
  <c r="G74" i="1" s="1"/>
  <c r="I74" i="1"/>
  <c r="J74" i="1"/>
  <c r="E75" i="1"/>
  <c r="G75" i="1" s="1"/>
  <c r="I75" i="1"/>
  <c r="J75" i="1"/>
  <c r="E76" i="1"/>
  <c r="G76" i="1" s="1"/>
  <c r="I76" i="1"/>
  <c r="J76" i="1"/>
  <c r="E84" i="1"/>
  <c r="G84" i="1" s="1"/>
  <c r="I84" i="1"/>
  <c r="J84" i="1"/>
  <c r="E85" i="1"/>
  <c r="G85" i="1" s="1"/>
  <c r="I85" i="1"/>
  <c r="J85" i="1"/>
  <c r="E86" i="1"/>
  <c r="G86" i="1" s="1"/>
  <c r="I86" i="1"/>
  <c r="J86" i="1"/>
  <c r="E87" i="1"/>
  <c r="G87" i="1" s="1"/>
  <c r="I87" i="1"/>
  <c r="J87" i="1"/>
  <c r="E88" i="1"/>
  <c r="G88" i="1" s="1"/>
  <c r="I88" i="1"/>
  <c r="J88" i="1"/>
  <c r="E89" i="1"/>
  <c r="G89" i="1" s="1"/>
  <c r="I89" i="1"/>
  <c r="J89" i="1"/>
  <c r="E90" i="1"/>
  <c r="H90" i="1" s="1"/>
  <c r="I90" i="1"/>
  <c r="J90" i="1"/>
  <c r="E94" i="1"/>
  <c r="G94" i="1" s="1"/>
  <c r="I94" i="1"/>
  <c r="J94" i="1"/>
  <c r="E95" i="1"/>
  <c r="G95" i="1" s="1"/>
  <c r="I95" i="1"/>
  <c r="J95" i="1"/>
  <c r="H62" i="1" l="1"/>
  <c r="H88" i="1"/>
  <c r="H35" i="1"/>
  <c r="G14" i="1"/>
  <c r="H31" i="1"/>
  <c r="H21" i="1"/>
  <c r="H66" i="1"/>
  <c r="H12" i="1"/>
  <c r="G26" i="1"/>
  <c r="J100" i="1"/>
  <c r="H84" i="1"/>
  <c r="H53" i="1"/>
  <c r="H37" i="1"/>
  <c r="I100" i="1"/>
  <c r="H41" i="1"/>
  <c r="E100" i="1"/>
  <c r="H94" i="1"/>
  <c r="H71" i="1"/>
  <c r="H28" i="1"/>
  <c r="H73" i="1"/>
  <c r="G32" i="1"/>
  <c r="G24" i="1"/>
  <c r="H86" i="1"/>
  <c r="H64" i="1"/>
  <c r="H55" i="1"/>
  <c r="G38" i="1"/>
  <c r="H47" i="1"/>
  <c r="G46" i="1"/>
  <c r="H95" i="1"/>
  <c r="H75" i="1"/>
  <c r="H51" i="1"/>
  <c r="H25" i="1"/>
  <c r="H22" i="1"/>
  <c r="H13" i="1"/>
  <c r="H89" i="1"/>
  <c r="H85" i="1"/>
  <c r="H74" i="1"/>
  <c r="H70" i="1"/>
  <c r="H63" i="1"/>
  <c r="H54" i="1"/>
  <c r="H87" i="1"/>
  <c r="H76" i="1"/>
  <c r="H72" i="1"/>
  <c r="H65" i="1"/>
  <c r="H61" i="1"/>
  <c r="H56" i="1"/>
  <c r="H52" i="1"/>
  <c r="H40" i="1"/>
  <c r="H33" i="1"/>
  <c r="H27" i="1"/>
  <c r="H23" i="1"/>
  <c r="H16" i="1"/>
  <c r="H60" i="1"/>
  <c r="G90" i="1"/>
  <c r="G57" i="1"/>
  <c r="H100" i="1" l="1"/>
  <c r="G100" i="1"/>
</calcChain>
</file>

<file path=xl/comments1.xml><?xml version="1.0" encoding="utf-8"?>
<comments xmlns="http://schemas.openxmlformats.org/spreadsheetml/2006/main">
  <authors>
    <author/>
  </authors>
  <commentList>
    <comment ref="D2" authorId="0">
      <text>
        <r>
          <rPr>
            <b/>
            <sz val="8"/>
            <color indexed="8"/>
            <rFont val="Tahoma"/>
            <family val="2"/>
            <charset val="204"/>
          </rPr>
          <t>ВВЕДИТЕ НЕОБХОДИМОЕ КОЛИЧЕСТВО. ЗАКАЗ РАСЧИТЫВАЕТСЯ В УПАКОВКАХ.</t>
        </r>
      </text>
    </comment>
  </commentList>
</comments>
</file>

<file path=xl/sharedStrings.xml><?xml version="1.0" encoding="utf-8"?>
<sst xmlns="http://schemas.openxmlformats.org/spreadsheetml/2006/main" count="125" uniqueCount="96">
  <si>
    <t>Дата: ____/____  ООО «НАЗВАНИЕ ВАШЕЙ КОМПАНИИ»</t>
  </si>
  <si>
    <t xml:space="preserve">             НАИМЕНОВАНИЕ</t>
  </si>
  <si>
    <t>Вес гр.</t>
  </si>
  <si>
    <t>ЗАКАЗ, мест</t>
  </si>
  <si>
    <t>К-во штук</t>
  </si>
  <si>
    <t>ЦЕНА с НДС</t>
  </si>
  <si>
    <t>СУММА</t>
  </si>
  <si>
    <t>Вес нетто</t>
  </si>
  <si>
    <t>Вес брутто</t>
  </si>
  <si>
    <t>Объём м</t>
  </si>
  <si>
    <t>К-во упак на палете</t>
  </si>
  <si>
    <t>ПЕРВЫЙ СНЕГ</t>
  </si>
  <si>
    <t>ЛЕБЕДЬ</t>
  </si>
  <si>
    <t>ПЕРСОЛЬ-НБ Супер</t>
  </si>
  <si>
    <t>УРАЛЬСКИЙ</t>
  </si>
  <si>
    <t>САНИТАРНЫЙ      жидкий</t>
  </si>
  <si>
    <t>САНИТАРНЫЙ ГЕЛЬ</t>
  </si>
  <si>
    <t>САНИТАРНЫЙ НОВАЯ ФОРМУЛА</t>
  </si>
  <si>
    <t>УТЕНОК      СТАНДАРТ</t>
  </si>
  <si>
    <t>УТЕНОК     ЦВЕТОЧНЫЙ</t>
  </si>
  <si>
    <t>УТЕНОК      ЛИМОН</t>
  </si>
  <si>
    <t>УТЕНОК  МОР. БРИЗ</t>
  </si>
  <si>
    <t>УТЕНОК      ХВОЯ</t>
  </si>
  <si>
    <t>БЕЛИЗНА НБ</t>
  </si>
  <si>
    <t>БЕЛИЗНА ГЕЛЬ</t>
  </si>
  <si>
    <t>ОЧИСТИТЕЛЬ СТЕКОЛ з/блок</t>
  </si>
  <si>
    <t>ОЧИСТИТЕЛЬ СТЕКОЛ триггер</t>
  </si>
  <si>
    <t>КРЕМ   "SOFT"</t>
  </si>
  <si>
    <t>ЖИДКОЕ МЫЛО «ОКТАВА» пуш-пул:</t>
  </si>
  <si>
    <t>КРАСНАЯ РОЗА</t>
  </si>
  <si>
    <t>АПЕЛЬСИН</t>
  </si>
  <si>
    <t>ДЫНЯ</t>
  </si>
  <si>
    <t>АРОМАТ ЛУГА</t>
  </si>
  <si>
    <t>СВЕЖЕСТЬ БРИЗА</t>
  </si>
  <si>
    <t>БЕЛЫЙ ЧАЙ</t>
  </si>
  <si>
    <t>ВИНОГРАД</t>
  </si>
  <si>
    <t>ЖИДКОЕ МЫЛО «ОКТАВА» дозатор:</t>
  </si>
  <si>
    <t>СР-ВО ДЛЯ МЫТЬЯ ПОСУДЫ "МИЛАЯ"</t>
  </si>
  <si>
    <t>АБРИКОС</t>
  </si>
  <si>
    <t>АНАНАС</t>
  </si>
  <si>
    <t>ЗЕМЛЯНИКА</t>
  </si>
  <si>
    <t>КИВИ</t>
  </si>
  <si>
    <t>ЛИМОН</t>
  </si>
  <si>
    <t>ЯБЛОКО</t>
  </si>
  <si>
    <t>ПЕНА ДЛЯ ВАНН "ОКТАВА"</t>
  </si>
  <si>
    <t>РОЗА</t>
  </si>
  <si>
    <t>МАНДАРИН</t>
  </si>
  <si>
    <t>ЧЕРЕШНЯ</t>
  </si>
  <si>
    <t>АЛОЭ</t>
  </si>
  <si>
    <t>ТРОПИЧ.СВЕЖЕСТЬ</t>
  </si>
  <si>
    <t>ГРЕЦКИЙ ОРЕХ</t>
  </si>
  <si>
    <t>ЕЖЕВИКА</t>
  </si>
  <si>
    <t>СР-ВО ДЛЯ ПОЛА, УБОРКИ "ПЕРВЫЙ СНЕГ"</t>
  </si>
  <si>
    <t>МОРСКАЯ СВЕЖЕСТЬ</t>
  </si>
  <si>
    <t>ИТОГО:</t>
  </si>
  <si>
    <t>ЗАКАЗ</t>
  </si>
  <si>
    <t>ЦЕНА, с НДС</t>
  </si>
  <si>
    <t>САНИТАРНЫЙ</t>
  </si>
  <si>
    <t>ПЕРВЫЙ СНЕГ Д/ПОЛА</t>
  </si>
  <si>
    <t>БЕЛИЗНА- ГЕЛЬ</t>
  </si>
  <si>
    <t>ЖИДКОЕ МЫЛО "ОКТАВА"</t>
  </si>
  <si>
    <t>СР-ВО Д/ПОСУДЫ "МИЛАЯ"</t>
  </si>
  <si>
    <t>КРЕМ "Первый снег" Лимон</t>
  </si>
  <si>
    <t>КРЕМ "Первый снег" Арктика</t>
  </si>
  <si>
    <t>Первый снег- жидкий отбеливатель</t>
  </si>
  <si>
    <t>ПЕРВЫЙ СНЕГ ОТБЕЛИВАТЕЛЬ</t>
  </si>
  <si>
    <t>СР-ВО ДЛЯ МЫТЬЯ ПОСУДЫ "Первый снег"</t>
  </si>
  <si>
    <t>СР-ВО ДЛЯ МЫТЬЯ ПОСУДЫ "Первый снег" белый чай</t>
  </si>
  <si>
    <t>СР-ВО ДЛЯ МЫТЬЯ ПОСУДЫ "Первый снег" гранат</t>
  </si>
  <si>
    <t>Чистящий гель "Первый снег" Лимон</t>
  </si>
  <si>
    <t>АНТИНАКИПИН</t>
  </si>
  <si>
    <t xml:space="preserve"> "Первый снег" POWER для водонагрева-тельных приборов</t>
  </si>
  <si>
    <t xml:space="preserve"> "Первый снег" SUPER для стиральных машин</t>
  </si>
  <si>
    <t>ПЕРВЫЙ СНЕГ - ГЕЛЬ ДЛЯ СТИРКИ</t>
  </si>
  <si>
    <t>Средства для стирки</t>
  </si>
  <si>
    <t>Отбеливатели</t>
  </si>
  <si>
    <t>Чистящие и моющие средства</t>
  </si>
  <si>
    <t>Чистящие кремообразные средства</t>
  </si>
  <si>
    <t>ПЕРВЫЙ СНЕГ - универсальный стиральный порошок</t>
  </si>
  <si>
    <t>"ПЕРВЫЙ СНЕГ" отбеливатель</t>
  </si>
  <si>
    <t>"ЛЕБЕДЬ" отебливатель</t>
  </si>
  <si>
    <t>"ПЕРСОЛЬ-НБ Супер" отбеливатель</t>
  </si>
  <si>
    <t>"Первый снег" стиральный порошок</t>
  </si>
  <si>
    <t>БЕЛИЗНА</t>
  </si>
  <si>
    <t>Универсальное чистящее средство для кухни Первый снег "Антижир"</t>
  </si>
  <si>
    <t>Универсальное чистящее средство  Первый снег "ДЛЯ ВАННОЙ"</t>
  </si>
  <si>
    <t>"Крут против засоров"   ТМ "Первый снег"</t>
  </si>
  <si>
    <t>"Крут против засоров"   ТМ "Первый снег" супер</t>
  </si>
  <si>
    <t>«ПЕРВЫЙ СНЕГ» гель д/стирки</t>
  </si>
  <si>
    <t>СУХИЕ СРЕДСТВА, 30 кг.</t>
  </si>
  <si>
    <t>ЖИДКИЕ СРЕДСТВА, 10 кг.</t>
  </si>
  <si>
    <t>ЖИДКИЕ СРЕДСТВА, 5 кг.</t>
  </si>
  <si>
    <t>ПЕРВЫЙ СНЕГ - КОНДИЦИОНЕР ДЛЯ БЕЛЬЯ</t>
  </si>
  <si>
    <t>МЫЛО С ДЕЗ.ЭФФЕКТОМ</t>
  </si>
  <si>
    <t>СРЕДСТВО ДЛЯ ПОСУДЫ МИЛАЯ</t>
  </si>
  <si>
    <t>ПЕРВЫЙ СНЕГ (дой пак)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</si>
</sst>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indexed="8"/>
      <name val="Tahoma"/>
      <family val="2"/>
      <charset val="204"/>
    </font>
    <font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Fill="1" applyBorder="1"/>
    <xf numFmtId="0" fontId="2" fillId="0" borderId="2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2" fillId="2" borderId="6" xfId="0" applyFont="1" applyFill="1" applyBorder="1"/>
    <xf numFmtId="0" fontId="1" fillId="0" borderId="5" xfId="0" applyFont="1" applyBorder="1"/>
    <xf numFmtId="164" fontId="1" fillId="3" borderId="1" xfId="0" applyNumberFormat="1" applyFont="1" applyFill="1" applyBorder="1"/>
    <xf numFmtId="0" fontId="1" fillId="3" borderId="1" xfId="0" applyFont="1" applyFill="1" applyBorder="1"/>
    <xf numFmtId="0" fontId="1" fillId="0" borderId="1" xfId="0" applyNumberFormat="1" applyFont="1" applyFill="1" applyBorder="1"/>
    <xf numFmtId="0" fontId="2" fillId="2" borderId="7" xfId="0" applyFont="1" applyFill="1" applyBorder="1"/>
    <xf numFmtId="49" fontId="4" fillId="4" borderId="1" xfId="0" applyNumberFormat="1" applyFont="1" applyFill="1" applyBorder="1"/>
    <xf numFmtId="0" fontId="1" fillId="0" borderId="1" xfId="0" applyNumberFormat="1" applyFont="1" applyBorder="1"/>
    <xf numFmtId="164" fontId="5" fillId="3" borderId="1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0" borderId="3" xfId="0" applyFont="1" applyFill="1" applyBorder="1"/>
    <xf numFmtId="0" fontId="2" fillId="0" borderId="3" xfId="0" applyFont="1" applyBorder="1"/>
    <xf numFmtId="0" fontId="2" fillId="2" borderId="11" xfId="0" applyFont="1" applyFill="1" applyBorder="1"/>
    <xf numFmtId="0" fontId="2" fillId="0" borderId="5" xfId="0" applyFont="1" applyBorder="1"/>
    <xf numFmtId="164" fontId="2" fillId="0" borderId="1" xfId="0" applyNumberFormat="1" applyFont="1" applyFill="1" applyBorder="1"/>
    <xf numFmtId="0" fontId="2" fillId="0" borderId="12" xfId="0" applyFont="1" applyBorder="1"/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5" xfId="0" applyNumberFormat="1" applyFont="1" applyFill="1" applyBorder="1"/>
    <xf numFmtId="0" fontId="4" fillId="0" borderId="13" xfId="0" applyFont="1" applyBorder="1"/>
    <xf numFmtId="0" fontId="1" fillId="0" borderId="13" xfId="0" applyFont="1" applyFill="1" applyBorder="1"/>
    <xf numFmtId="0" fontId="4" fillId="5" borderId="1" xfId="0" applyFont="1" applyFill="1" applyBorder="1"/>
    <xf numFmtId="49" fontId="6" fillId="6" borderId="1" xfId="0" applyNumberFormat="1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7" fillId="0" borderId="14" xfId="0" applyFont="1" applyBorder="1" applyAlignment="1">
      <alignment horizontal="left" vertical="center"/>
    </xf>
    <xf numFmtId="164" fontId="8" fillId="0" borderId="14" xfId="0" applyNumberFormat="1" applyFont="1" applyFill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9" xfId="0" applyFont="1" applyFill="1" applyBorder="1"/>
    <xf numFmtId="0" fontId="2" fillId="7" borderId="10" xfId="0" applyFont="1" applyFill="1" applyBorder="1"/>
    <xf numFmtId="0" fontId="2" fillId="5" borderId="3" xfId="0" applyFont="1" applyFill="1" applyBorder="1"/>
    <xf numFmtId="0" fontId="1" fillId="5" borderId="3" xfId="0" applyNumberFormat="1" applyFont="1" applyFill="1" applyBorder="1"/>
    <xf numFmtId="0" fontId="1" fillId="5" borderId="3" xfId="0" applyFont="1" applyFill="1" applyBorder="1"/>
    <xf numFmtId="0" fontId="2" fillId="5" borderId="15" xfId="0" applyFont="1" applyFill="1" applyBorder="1"/>
    <xf numFmtId="164" fontId="10" fillId="0" borderId="14" xfId="0" applyNumberFormat="1" applyFont="1" applyFill="1" applyBorder="1" applyAlignment="1">
      <alignment horizontal="center"/>
    </xf>
    <xf numFmtId="164" fontId="1" fillId="0" borderId="12" xfId="0" applyNumberFormat="1" applyFont="1" applyFill="1" applyBorder="1"/>
    <xf numFmtId="0" fontId="10" fillId="0" borderId="5" xfId="0" applyFont="1" applyBorder="1"/>
    <xf numFmtId="0" fontId="11" fillId="0" borderId="3" xfId="0" applyFont="1" applyBorder="1" applyAlignment="1">
      <alignment vertical="center" wrapText="1"/>
    </xf>
    <xf numFmtId="0" fontId="11" fillId="0" borderId="3" xfId="0" applyFont="1" applyBorder="1"/>
    <xf numFmtId="0" fontId="12" fillId="0" borderId="3" xfId="0" applyFont="1" applyBorder="1"/>
    <xf numFmtId="0" fontId="11" fillId="0" borderId="14" xfId="0" applyFont="1" applyBorder="1"/>
    <xf numFmtId="49" fontId="11" fillId="4" borderId="14" xfId="0" applyNumberFormat="1" applyFont="1" applyFill="1" applyBorder="1"/>
    <xf numFmtId="0" fontId="11" fillId="0" borderId="14" xfId="0" applyFont="1" applyFill="1" applyBorder="1"/>
    <xf numFmtId="0" fontId="11" fillId="0" borderId="16" xfId="0" applyFont="1" applyBorder="1" applyAlignment="1">
      <alignment vertical="center" wrapText="1"/>
    </xf>
    <xf numFmtId="0" fontId="13" fillId="0" borderId="14" xfId="0" applyFont="1" applyBorder="1"/>
    <xf numFmtId="0" fontId="11" fillId="0" borderId="16" xfId="0" applyFont="1" applyBorder="1" applyAlignment="1">
      <alignment horizontal="left" vertical="center" wrapText="1"/>
    </xf>
    <xf numFmtId="0" fontId="1" fillId="8" borderId="1" xfId="0" applyFont="1" applyFill="1" applyBorder="1"/>
    <xf numFmtId="0" fontId="11" fillId="8" borderId="14" xfId="0" applyFont="1" applyFill="1" applyBorder="1"/>
    <xf numFmtId="0" fontId="2" fillId="8" borderId="3" xfId="0" applyFont="1" applyFill="1" applyBorder="1"/>
    <xf numFmtId="164" fontId="8" fillId="8" borderId="14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8" borderId="1" xfId="0" applyNumberFormat="1" applyFont="1" applyFill="1" applyBorder="1"/>
    <xf numFmtId="0" fontId="11" fillId="8" borderId="0" xfId="0" applyFont="1" applyFill="1" applyBorder="1" applyAlignment="1">
      <alignment vertical="center" wrapText="1"/>
    </xf>
    <xf numFmtId="0" fontId="1" fillId="8" borderId="3" xfId="0" applyNumberFormat="1" applyFont="1" applyFill="1" applyBorder="1"/>
    <xf numFmtId="0" fontId="10" fillId="8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zoomScale="115" zoomScaleNormal="115" workbookViewId="0">
      <pane ySplit="2" topLeftCell="A3" activePane="bottomLeft" state="frozen"/>
      <selection pane="bottomLeft" activeCell="E16" sqref="E16"/>
    </sheetView>
  </sheetViews>
  <sheetFormatPr defaultColWidth="9" defaultRowHeight="12" x14ac:dyDescent="0.2"/>
  <cols>
    <col min="1" max="1" width="3.42578125" style="1" customWidth="1"/>
    <col min="2" max="2" width="58.85546875" style="2" customWidth="1"/>
    <col min="3" max="3" width="6" style="2" customWidth="1"/>
    <col min="4" max="4" width="7.42578125" style="3" customWidth="1"/>
    <col min="5" max="5" width="7" style="2" customWidth="1"/>
    <col min="6" max="6" width="8.42578125" style="4" customWidth="1"/>
    <col min="7" max="7" width="8.140625" style="2" customWidth="1"/>
    <col min="8" max="8" width="7.85546875" style="2" customWidth="1"/>
    <col min="9" max="9" width="6.85546875" style="1" customWidth="1"/>
    <col min="10" max="10" width="7.42578125" style="2" customWidth="1"/>
    <col min="11" max="11" width="10.5703125" style="2" customWidth="1"/>
    <col min="12" max="16384" width="9" style="2"/>
  </cols>
  <sheetData>
    <row r="1" spans="1:11" ht="16.5" customHeight="1" x14ac:dyDescent="0.2">
      <c r="D1" s="5"/>
    </row>
    <row r="2" spans="1:11" s="14" customFormat="1" ht="28.5" customHeight="1" x14ac:dyDescent="0.2">
      <c r="A2" s="6"/>
      <c r="B2" s="7" t="s">
        <v>1</v>
      </c>
      <c r="C2" s="8" t="s">
        <v>2</v>
      </c>
      <c r="D2" s="9" t="s">
        <v>3</v>
      </c>
      <c r="E2" s="10" t="s">
        <v>4</v>
      </c>
      <c r="F2" s="11" t="s">
        <v>5</v>
      </c>
      <c r="G2" s="12" t="s">
        <v>6</v>
      </c>
      <c r="H2" s="12" t="s">
        <v>7</v>
      </c>
      <c r="I2" s="13" t="s">
        <v>8</v>
      </c>
      <c r="J2" s="12" t="s">
        <v>9</v>
      </c>
      <c r="K2" s="12" t="s">
        <v>10</v>
      </c>
    </row>
    <row r="3" spans="1:11" ht="15" customHeight="1" x14ac:dyDescent="0.2">
      <c r="B3" s="40" t="s">
        <v>74</v>
      </c>
      <c r="C3" s="16"/>
      <c r="D3" s="17"/>
      <c r="E3" s="18"/>
      <c r="F3" s="19"/>
      <c r="H3" s="20"/>
      <c r="I3" s="21"/>
      <c r="J3" s="20"/>
    </row>
    <row r="4" spans="1:11" ht="14.25" customHeight="1" x14ac:dyDescent="0.2">
      <c r="B4" s="15" t="s">
        <v>73</v>
      </c>
      <c r="C4" s="16">
        <v>1000</v>
      </c>
      <c r="D4" s="17"/>
      <c r="E4" s="18">
        <f>D4*6</f>
        <v>0</v>
      </c>
      <c r="F4" s="19">
        <v>98.4</v>
      </c>
      <c r="G4" s="2">
        <f t="shared" ref="G4:G9" si="0">E4*F4</f>
        <v>0</v>
      </c>
      <c r="H4" s="20">
        <f>C4/1000*E4</f>
        <v>0</v>
      </c>
      <c r="I4" s="21">
        <f>E4*0.944</f>
        <v>0</v>
      </c>
      <c r="J4" s="20">
        <f>D4*0.015</f>
        <v>0</v>
      </c>
      <c r="K4" s="2">
        <v>70</v>
      </c>
    </row>
    <row r="5" spans="1:11" ht="14.25" customHeight="1" x14ac:dyDescent="0.2">
      <c r="B5" s="15" t="s">
        <v>73</v>
      </c>
      <c r="C5" s="16">
        <v>2000</v>
      </c>
      <c r="D5" s="17"/>
      <c r="E5" s="18">
        <f>D5*4</f>
        <v>0</v>
      </c>
      <c r="F5" s="19">
        <v>151.80000000000001</v>
      </c>
      <c r="G5" s="2">
        <f t="shared" si="0"/>
        <v>0</v>
      </c>
      <c r="H5" s="20">
        <f>C5/2000*E5</f>
        <v>0</v>
      </c>
      <c r="I5" s="21">
        <f>E5*0.944</f>
        <v>0</v>
      </c>
      <c r="J5" s="20">
        <f>D5*0.015</f>
        <v>0</v>
      </c>
      <c r="K5" s="2">
        <v>56</v>
      </c>
    </row>
    <row r="6" spans="1:11" ht="14.25" customHeight="1" x14ac:dyDescent="0.2">
      <c r="B6" s="15" t="s">
        <v>73</v>
      </c>
      <c r="C6" s="16">
        <v>4000</v>
      </c>
      <c r="D6" s="17"/>
      <c r="E6" s="18">
        <f>D6*2</f>
        <v>0</v>
      </c>
      <c r="F6" s="19">
        <v>271.8</v>
      </c>
      <c r="G6" s="2">
        <f t="shared" si="0"/>
        <v>0</v>
      </c>
      <c r="H6" s="20">
        <f>C6/4000*E6</f>
        <v>0</v>
      </c>
      <c r="I6" s="21">
        <f>E6*0.944</f>
        <v>0</v>
      </c>
      <c r="J6" s="20">
        <f>D6*0.015</f>
        <v>0</v>
      </c>
    </row>
    <row r="7" spans="1:11" ht="14.25" customHeight="1" x14ac:dyDescent="0.2">
      <c r="B7" s="15" t="s">
        <v>78</v>
      </c>
      <c r="C7" s="16">
        <v>90</v>
      </c>
      <c r="D7" s="17"/>
      <c r="E7" s="18">
        <f>D7*25</f>
        <v>0</v>
      </c>
      <c r="F7" s="19">
        <v>19.18</v>
      </c>
      <c r="G7" s="2">
        <f t="shared" si="0"/>
        <v>0</v>
      </c>
      <c r="H7" s="20">
        <f>C7*25/1000*D7</f>
        <v>0</v>
      </c>
      <c r="I7" s="21">
        <f>D7*2363/1000</f>
        <v>0</v>
      </c>
      <c r="J7" s="20">
        <f>D7*0.0059</f>
        <v>0</v>
      </c>
      <c r="K7" s="2">
        <v>195</v>
      </c>
    </row>
    <row r="8" spans="1:11" ht="14.25" customHeight="1" x14ac:dyDescent="0.2">
      <c r="B8" s="15" t="s">
        <v>78</v>
      </c>
      <c r="C8" s="16">
        <v>900</v>
      </c>
      <c r="D8" s="17"/>
      <c r="E8" s="18">
        <f>D8*9</f>
        <v>0</v>
      </c>
      <c r="F8" s="19">
        <v>141.80000000000001</v>
      </c>
      <c r="G8" s="2">
        <f t="shared" si="0"/>
        <v>0</v>
      </c>
      <c r="H8" s="20">
        <f>E8*C8/1000</f>
        <v>0</v>
      </c>
      <c r="I8" s="21">
        <f>D8*8200/1000</f>
        <v>0</v>
      </c>
      <c r="J8" s="20">
        <f>D8*0.016</f>
        <v>0</v>
      </c>
      <c r="K8" s="2">
        <v>64</v>
      </c>
    </row>
    <row r="9" spans="1:11" ht="14.25" customHeight="1" x14ac:dyDescent="0.2">
      <c r="B9" s="15" t="s">
        <v>92</v>
      </c>
      <c r="C9" s="16">
        <v>1000</v>
      </c>
      <c r="D9" s="17"/>
      <c r="E9" s="18">
        <f>D9*6</f>
        <v>0</v>
      </c>
      <c r="F9" s="19">
        <v>67.8</v>
      </c>
      <c r="G9" s="2">
        <f t="shared" si="0"/>
        <v>0</v>
      </c>
      <c r="H9" s="20">
        <f>C9/1000*E9</f>
        <v>0</v>
      </c>
      <c r="I9" s="21">
        <f>E9*0.944</f>
        <v>0</v>
      </c>
      <c r="J9" s="20">
        <f>D9*0.015</f>
        <v>0</v>
      </c>
      <c r="K9" s="2">
        <v>70</v>
      </c>
    </row>
    <row r="10" spans="1:11" ht="14.25" customHeight="1" x14ac:dyDescent="0.2">
      <c r="B10" s="40" t="s">
        <v>75</v>
      </c>
      <c r="C10" s="16"/>
      <c r="D10" s="17"/>
      <c r="E10" s="18"/>
      <c r="F10" s="19"/>
      <c r="H10" s="20"/>
      <c r="I10" s="21"/>
      <c r="J10" s="20"/>
    </row>
    <row r="11" spans="1:11" ht="15" customHeight="1" x14ac:dyDescent="0.2">
      <c r="B11" s="15" t="s">
        <v>64</v>
      </c>
      <c r="C11" s="16">
        <v>850</v>
      </c>
      <c r="D11" s="17"/>
      <c r="E11" s="18">
        <f>D11*9</f>
        <v>0</v>
      </c>
      <c r="F11" s="19">
        <v>101.8</v>
      </c>
      <c r="G11" s="2">
        <f>E11*F11</f>
        <v>0</v>
      </c>
      <c r="H11" s="20">
        <f>C11/1000*E11</f>
        <v>0</v>
      </c>
      <c r="I11" s="21">
        <f>E11*0.944</f>
        <v>0</v>
      </c>
      <c r="J11" s="20">
        <f>D11*0.015</f>
        <v>0</v>
      </c>
      <c r="K11" s="2">
        <v>44</v>
      </c>
    </row>
    <row r="12" spans="1:11" x14ac:dyDescent="0.2">
      <c r="B12" s="15" t="s">
        <v>11</v>
      </c>
      <c r="C12" s="16">
        <v>800</v>
      </c>
      <c r="D12" s="22"/>
      <c r="E12" s="18">
        <f>D12*9</f>
        <v>0</v>
      </c>
      <c r="F12" s="19">
        <v>143.19999999999999</v>
      </c>
      <c r="G12" s="2">
        <f t="shared" ref="G12:G16" si="1">E12*F12</f>
        <v>0</v>
      </c>
      <c r="H12" s="20">
        <f t="shared" ref="H12:H16" si="2">E12*C12/1000</f>
        <v>0</v>
      </c>
      <c r="I12" s="21">
        <f>D12*8200/1000</f>
        <v>0</v>
      </c>
      <c r="J12" s="20">
        <f>D12*0.016</f>
        <v>0</v>
      </c>
      <c r="K12" s="2">
        <v>64</v>
      </c>
    </row>
    <row r="13" spans="1:11" x14ac:dyDescent="0.2">
      <c r="B13" s="15" t="s">
        <v>11</v>
      </c>
      <c r="C13" s="16">
        <v>550</v>
      </c>
      <c r="D13" s="22"/>
      <c r="E13" s="18">
        <f>D13*9</f>
        <v>0</v>
      </c>
      <c r="F13" s="19">
        <v>111.8</v>
      </c>
      <c r="G13" s="2">
        <f t="shared" si="1"/>
        <v>0</v>
      </c>
      <c r="H13" s="20">
        <f t="shared" si="2"/>
        <v>0</v>
      </c>
      <c r="I13" s="21">
        <f>D13*5750/1000</f>
        <v>0</v>
      </c>
      <c r="J13" s="20">
        <f>D13*0.012</f>
        <v>0</v>
      </c>
      <c r="K13" s="2">
        <v>80</v>
      </c>
    </row>
    <row r="14" spans="1:11" x14ac:dyDescent="0.2">
      <c r="B14" s="15" t="s">
        <v>11</v>
      </c>
      <c r="C14" s="16">
        <v>70</v>
      </c>
      <c r="D14" s="22"/>
      <c r="E14" s="18">
        <f>D14*30</f>
        <v>0</v>
      </c>
      <c r="F14" s="19">
        <v>14.96</v>
      </c>
      <c r="G14" s="2">
        <f t="shared" si="1"/>
        <v>0</v>
      </c>
      <c r="H14" s="20">
        <f t="shared" si="2"/>
        <v>0</v>
      </c>
      <c r="I14" s="21">
        <f>D14*2363/1000</f>
        <v>0</v>
      </c>
      <c r="J14" s="20">
        <f>D14*0.0059</f>
        <v>0</v>
      </c>
      <c r="K14" s="2">
        <v>195</v>
      </c>
    </row>
    <row r="15" spans="1:11" x14ac:dyDescent="0.2">
      <c r="B15" s="15" t="s">
        <v>95</v>
      </c>
      <c r="C15" s="16">
        <v>1000</v>
      </c>
      <c r="D15" s="22"/>
      <c r="E15" s="18">
        <f>D15*6</f>
        <v>0</v>
      </c>
      <c r="F15" s="19">
        <v>120</v>
      </c>
      <c r="G15" s="2">
        <f t="shared" si="1"/>
        <v>0</v>
      </c>
      <c r="H15" s="20">
        <f>C15/1000*E15</f>
        <v>0</v>
      </c>
      <c r="I15" s="21">
        <f>E15*0.944</f>
        <v>0</v>
      </c>
      <c r="J15" s="20">
        <f>D15*0.015</f>
        <v>0</v>
      </c>
      <c r="K15" s="2">
        <v>90</v>
      </c>
    </row>
    <row r="16" spans="1:11" x14ac:dyDescent="0.2">
      <c r="B16" s="23" t="s">
        <v>12</v>
      </c>
      <c r="C16" s="16">
        <v>100</v>
      </c>
      <c r="D16" s="22"/>
      <c r="E16" s="18">
        <f>D16*60</f>
        <v>0</v>
      </c>
      <c r="F16" s="19">
        <v>12.9</v>
      </c>
      <c r="G16" s="2">
        <f t="shared" si="1"/>
        <v>0</v>
      </c>
      <c r="H16" s="20">
        <f t="shared" si="2"/>
        <v>0</v>
      </c>
      <c r="I16" s="21">
        <f>D16*6500/1000</f>
        <v>0</v>
      </c>
      <c r="J16" s="20">
        <f>D16*0.013</f>
        <v>0</v>
      </c>
      <c r="K16" s="2">
        <v>55</v>
      </c>
    </row>
    <row r="17" spans="1:11" x14ac:dyDescent="0.2">
      <c r="B17" s="23" t="s">
        <v>13</v>
      </c>
      <c r="C17" s="16">
        <v>100</v>
      </c>
      <c r="D17" s="22"/>
      <c r="E17" s="18">
        <f>D17*60</f>
        <v>0</v>
      </c>
      <c r="F17" s="19">
        <v>12.9</v>
      </c>
      <c r="G17" s="2">
        <f t="shared" ref="G17:G19" si="3">E17*F17</f>
        <v>0</v>
      </c>
      <c r="H17" s="20">
        <f t="shared" ref="H17:H19" si="4">E17*C17/1000</f>
        <v>0</v>
      </c>
      <c r="I17" s="21">
        <f>D17*6500/1000</f>
        <v>0</v>
      </c>
      <c r="J17" s="20">
        <f>D17*0.013</f>
        <v>0</v>
      </c>
      <c r="K17" s="2">
        <v>55</v>
      </c>
    </row>
    <row r="18" spans="1:11" x14ac:dyDescent="0.2">
      <c r="B18" s="23" t="s">
        <v>13</v>
      </c>
      <c r="C18" s="16">
        <v>200</v>
      </c>
      <c r="D18" s="22"/>
      <c r="E18" s="18">
        <f>D18*40</f>
        <v>0</v>
      </c>
      <c r="F18" s="19">
        <v>22.18</v>
      </c>
      <c r="G18" s="2">
        <f t="shared" si="3"/>
        <v>0</v>
      </c>
      <c r="H18" s="20">
        <f t="shared" si="4"/>
        <v>0</v>
      </c>
      <c r="I18" s="21">
        <f>D18*7950/1000</f>
        <v>0</v>
      </c>
      <c r="J18" s="20">
        <f>D18*0.013</f>
        <v>0</v>
      </c>
      <c r="K18" s="2">
        <v>55</v>
      </c>
    </row>
    <row r="19" spans="1:11" x14ac:dyDescent="0.2">
      <c r="B19" s="23" t="s">
        <v>14</v>
      </c>
      <c r="C19" s="16">
        <v>300</v>
      </c>
      <c r="D19" s="22"/>
      <c r="E19" s="18">
        <f>D19*30</f>
        <v>0</v>
      </c>
      <c r="F19" s="19">
        <v>39.799999999999997</v>
      </c>
      <c r="G19" s="2">
        <f t="shared" si="3"/>
        <v>0</v>
      </c>
      <c r="H19" s="20">
        <f t="shared" si="4"/>
        <v>0</v>
      </c>
      <c r="I19" s="21">
        <f>D19*9400/1000</f>
        <v>0</v>
      </c>
      <c r="J19" s="20">
        <f>D19*0.013</f>
        <v>0</v>
      </c>
      <c r="K19" s="2">
        <v>55</v>
      </c>
    </row>
    <row r="20" spans="1:11" ht="19.5" customHeight="1" x14ac:dyDescent="0.2">
      <c r="B20" s="40" t="s">
        <v>76</v>
      </c>
      <c r="C20" s="16"/>
      <c r="D20" s="17"/>
      <c r="E20" s="18"/>
      <c r="F20" s="19"/>
      <c r="H20" s="20"/>
      <c r="I20" s="21"/>
      <c r="J20" s="20"/>
    </row>
    <row r="21" spans="1:11" x14ac:dyDescent="0.2">
      <c r="B21" s="15" t="s">
        <v>15</v>
      </c>
      <c r="C21" s="16">
        <v>1000</v>
      </c>
      <c r="D21" s="22"/>
      <c r="E21" s="18">
        <f>D21*6</f>
        <v>0</v>
      </c>
      <c r="F21" s="19">
        <v>41.07</v>
      </c>
      <c r="G21" s="2">
        <f t="shared" ref="G21:G29" si="5">E21*F21</f>
        <v>0</v>
      </c>
      <c r="H21" s="20">
        <f t="shared" ref="H21:H29" si="6">E21*C21/1000</f>
        <v>0</v>
      </c>
      <c r="I21" s="21">
        <f>D21*6400/1000</f>
        <v>0</v>
      </c>
      <c r="J21" s="20">
        <f>D21*0.011</f>
        <v>0</v>
      </c>
      <c r="K21" s="2">
        <v>84</v>
      </c>
    </row>
    <row r="22" spans="1:11" x14ac:dyDescent="0.2">
      <c r="B22" s="15" t="s">
        <v>16</v>
      </c>
      <c r="C22" s="16">
        <v>1000</v>
      </c>
      <c r="D22" s="22"/>
      <c r="E22" s="18">
        <f>D22*6</f>
        <v>0</v>
      </c>
      <c r="F22" s="19">
        <v>60.6</v>
      </c>
      <c r="G22" s="2">
        <f t="shared" si="5"/>
        <v>0</v>
      </c>
      <c r="H22" s="20">
        <f t="shared" si="6"/>
        <v>0</v>
      </c>
      <c r="I22" s="21">
        <f>D22*6400/1000</f>
        <v>0</v>
      </c>
      <c r="J22" s="20">
        <f>D22*0.011</f>
        <v>0</v>
      </c>
      <c r="K22" s="2">
        <v>84</v>
      </c>
    </row>
    <row r="23" spans="1:11" x14ac:dyDescent="0.2">
      <c r="B23" s="15" t="s">
        <v>17</v>
      </c>
      <c r="C23" s="16">
        <v>750</v>
      </c>
      <c r="D23" s="22"/>
      <c r="E23" s="18">
        <f>D23*16</f>
        <v>0</v>
      </c>
      <c r="F23" s="19">
        <v>57.24</v>
      </c>
      <c r="G23" s="2">
        <f t="shared" si="5"/>
        <v>0</v>
      </c>
      <c r="H23" s="20">
        <f t="shared" si="6"/>
        <v>0</v>
      </c>
      <c r="I23" s="21">
        <f>D23*13100/1000</f>
        <v>0</v>
      </c>
      <c r="J23" s="20">
        <f t="shared" ref="J23:J28" si="7">D23*0.022</f>
        <v>0</v>
      </c>
      <c r="K23" s="2">
        <v>44</v>
      </c>
    </row>
    <row r="24" spans="1:11" x14ac:dyDescent="0.2">
      <c r="B24" s="15" t="s">
        <v>18</v>
      </c>
      <c r="C24" s="16">
        <v>750</v>
      </c>
      <c r="D24" s="22"/>
      <c r="E24" s="18">
        <f>D24*13</f>
        <v>0</v>
      </c>
      <c r="F24" s="19">
        <v>58.4</v>
      </c>
      <c r="G24" s="2">
        <f t="shared" si="5"/>
        <v>0</v>
      </c>
      <c r="H24" s="20">
        <f t="shared" si="6"/>
        <v>0</v>
      </c>
      <c r="I24" s="21">
        <f t="shared" ref="I24:I29" si="8">D24*11200/1000</f>
        <v>0</v>
      </c>
      <c r="J24" s="20">
        <f t="shared" si="7"/>
        <v>0</v>
      </c>
      <c r="K24" s="2">
        <v>48</v>
      </c>
    </row>
    <row r="25" spans="1:11" x14ac:dyDescent="0.2">
      <c r="B25" s="23" t="s">
        <v>19</v>
      </c>
      <c r="C25" s="16">
        <v>750</v>
      </c>
      <c r="D25" s="22"/>
      <c r="E25" s="18">
        <f>D25*13</f>
        <v>0</v>
      </c>
      <c r="F25" s="19">
        <v>58.4</v>
      </c>
      <c r="G25" s="2">
        <f t="shared" si="5"/>
        <v>0</v>
      </c>
      <c r="H25" s="20">
        <f t="shared" si="6"/>
        <v>0</v>
      </c>
      <c r="I25" s="21">
        <f t="shared" si="8"/>
        <v>0</v>
      </c>
      <c r="J25" s="20">
        <f t="shared" si="7"/>
        <v>0</v>
      </c>
      <c r="K25" s="2">
        <v>48</v>
      </c>
    </row>
    <row r="26" spans="1:11" x14ac:dyDescent="0.2">
      <c r="B26" s="23" t="s">
        <v>20</v>
      </c>
      <c r="C26" s="16">
        <v>750</v>
      </c>
      <c r="D26" s="22"/>
      <c r="E26" s="18">
        <f>D26*13</f>
        <v>0</v>
      </c>
      <c r="F26" s="19">
        <v>58.4</v>
      </c>
      <c r="G26" s="2">
        <f t="shared" si="5"/>
        <v>0</v>
      </c>
      <c r="H26" s="20">
        <f t="shared" si="6"/>
        <v>0</v>
      </c>
      <c r="I26" s="21">
        <f t="shared" si="8"/>
        <v>0</v>
      </c>
      <c r="J26" s="20">
        <f t="shared" si="7"/>
        <v>0</v>
      </c>
      <c r="K26" s="2">
        <v>48</v>
      </c>
    </row>
    <row r="27" spans="1:11" x14ac:dyDescent="0.2">
      <c r="B27" s="23" t="s">
        <v>21</v>
      </c>
      <c r="C27" s="16">
        <v>750</v>
      </c>
      <c r="D27" s="22"/>
      <c r="E27" s="18">
        <f>D27*13</f>
        <v>0</v>
      </c>
      <c r="F27" s="19">
        <v>58.4</v>
      </c>
      <c r="G27" s="2">
        <f t="shared" si="5"/>
        <v>0</v>
      </c>
      <c r="H27" s="20">
        <f t="shared" si="6"/>
        <v>0</v>
      </c>
      <c r="I27" s="21">
        <f t="shared" si="8"/>
        <v>0</v>
      </c>
      <c r="J27" s="20">
        <f t="shared" si="7"/>
        <v>0</v>
      </c>
      <c r="K27" s="2">
        <v>48</v>
      </c>
    </row>
    <row r="28" spans="1:11" s="24" customFormat="1" x14ac:dyDescent="0.2">
      <c r="A28" s="21"/>
      <c r="B28" s="15" t="s">
        <v>22</v>
      </c>
      <c r="C28" s="16">
        <v>750</v>
      </c>
      <c r="D28" s="22"/>
      <c r="E28" s="18">
        <f>D28*13</f>
        <v>0</v>
      </c>
      <c r="F28" s="19">
        <v>58.4</v>
      </c>
      <c r="G28" s="2">
        <f t="shared" si="5"/>
        <v>0</v>
      </c>
      <c r="H28" s="20">
        <f t="shared" si="6"/>
        <v>0</v>
      </c>
      <c r="I28" s="21">
        <f t="shared" si="8"/>
        <v>0</v>
      </c>
      <c r="J28" s="20">
        <f t="shared" si="7"/>
        <v>0</v>
      </c>
      <c r="K28" s="2">
        <v>48</v>
      </c>
    </row>
    <row r="29" spans="1:11" s="24" customFormat="1" x14ac:dyDescent="0.2">
      <c r="A29" s="21"/>
      <c r="B29" s="15" t="s">
        <v>69</v>
      </c>
      <c r="C29" s="16">
        <v>700</v>
      </c>
      <c r="D29" s="17"/>
      <c r="E29" s="18">
        <f>D29*12</f>
        <v>0</v>
      </c>
      <c r="F29" s="19">
        <v>76.8</v>
      </c>
      <c r="G29" s="2">
        <f t="shared" si="5"/>
        <v>0</v>
      </c>
      <c r="H29" s="20">
        <f t="shared" si="6"/>
        <v>0</v>
      </c>
      <c r="I29" s="21">
        <f t="shared" si="8"/>
        <v>0</v>
      </c>
      <c r="J29" s="20">
        <f t="shared" ref="J29" si="9">D29*0.022</f>
        <v>0</v>
      </c>
      <c r="K29" s="2">
        <v>48</v>
      </c>
    </row>
    <row r="30" spans="1:11" s="24" customFormat="1" ht="6.4" customHeight="1" x14ac:dyDescent="0.2">
      <c r="A30" s="21"/>
      <c r="B30" s="15"/>
      <c r="C30" s="16"/>
      <c r="D30" s="17"/>
      <c r="E30" s="18"/>
      <c r="F30" s="19"/>
      <c r="G30" s="2"/>
      <c r="H30" s="20"/>
      <c r="I30" s="21"/>
      <c r="J30" s="20"/>
    </row>
    <row r="31" spans="1:11" s="24" customFormat="1" x14ac:dyDescent="0.2">
      <c r="A31" s="21"/>
      <c r="B31" s="15" t="s">
        <v>86</v>
      </c>
      <c r="C31" s="16">
        <v>560</v>
      </c>
      <c r="D31" s="22"/>
      <c r="E31" s="18">
        <f>D31*20</f>
        <v>0</v>
      </c>
      <c r="F31" s="19">
        <v>45.9</v>
      </c>
      <c r="G31" s="2">
        <f>E31*F31</f>
        <v>0</v>
      </c>
      <c r="H31" s="20">
        <f>E31*C31/1000</f>
        <v>0</v>
      </c>
      <c r="I31" s="21">
        <f>D31*12800/1000</f>
        <v>0</v>
      </c>
      <c r="J31" s="20">
        <f>D31*0.021</f>
        <v>0</v>
      </c>
      <c r="K31" s="24">
        <v>48</v>
      </c>
    </row>
    <row r="32" spans="1:11" s="24" customFormat="1" x14ac:dyDescent="0.2">
      <c r="A32" s="21"/>
      <c r="B32" s="15" t="s">
        <v>86</v>
      </c>
      <c r="C32" s="16">
        <v>750</v>
      </c>
      <c r="D32" s="22"/>
      <c r="E32" s="18">
        <f>D32*16</f>
        <v>0</v>
      </c>
      <c r="F32" s="19">
        <v>52.2</v>
      </c>
      <c r="G32" s="2">
        <f>E32*F32</f>
        <v>0</v>
      </c>
      <c r="H32" s="20">
        <f>E32*C32/1000</f>
        <v>0</v>
      </c>
      <c r="I32" s="21">
        <f>D32*14200/1000</f>
        <v>0</v>
      </c>
      <c r="J32" s="20">
        <f>D32*0.022</f>
        <v>0</v>
      </c>
      <c r="K32" s="24">
        <v>44</v>
      </c>
    </row>
    <row r="33" spans="1:11" s="24" customFormat="1" x14ac:dyDescent="0.2">
      <c r="A33" s="21"/>
      <c r="B33" s="15" t="s">
        <v>86</v>
      </c>
      <c r="C33" s="16">
        <v>1000</v>
      </c>
      <c r="D33" s="22"/>
      <c r="E33" s="18">
        <f>D33*6</f>
        <v>0</v>
      </c>
      <c r="F33" s="19">
        <v>46.5</v>
      </c>
      <c r="G33" s="2">
        <f>E33*F33</f>
        <v>0</v>
      </c>
      <c r="H33" s="20">
        <f>E33*C33/1000</f>
        <v>0</v>
      </c>
      <c r="I33" s="21">
        <f>D33*6400/1000</f>
        <v>0</v>
      </c>
      <c r="J33" s="20">
        <f>D33*0.011</f>
        <v>0</v>
      </c>
      <c r="K33" s="24">
        <v>84</v>
      </c>
    </row>
    <row r="34" spans="1:11" s="24" customFormat="1" x14ac:dyDescent="0.2">
      <c r="A34" s="21"/>
      <c r="B34" s="15" t="s">
        <v>87</v>
      </c>
      <c r="C34" s="16">
        <v>1000</v>
      </c>
      <c r="D34" s="22"/>
      <c r="E34" s="18">
        <f>D34*6</f>
        <v>0</v>
      </c>
      <c r="F34" s="19">
        <v>47.15</v>
      </c>
      <c r="G34" s="2">
        <f>E34*F34</f>
        <v>0</v>
      </c>
      <c r="H34" s="20">
        <f>E34*C34/1000</f>
        <v>0</v>
      </c>
      <c r="I34" s="21">
        <f>D34*6400/1000</f>
        <v>0</v>
      </c>
      <c r="J34" s="20">
        <f>D34*0.011</f>
        <v>0</v>
      </c>
      <c r="K34" s="24">
        <v>84</v>
      </c>
    </row>
    <row r="35" spans="1:11" s="24" customFormat="1" x14ac:dyDescent="0.2">
      <c r="A35" s="21"/>
      <c r="B35" s="15" t="s">
        <v>86</v>
      </c>
      <c r="C35" s="16">
        <v>70</v>
      </c>
      <c r="D35" s="22"/>
      <c r="E35" s="18">
        <f>D35*30</f>
        <v>0</v>
      </c>
      <c r="F35" s="19">
        <v>10.16</v>
      </c>
      <c r="G35" s="2">
        <f>E35*F35</f>
        <v>0</v>
      </c>
      <c r="H35" s="20">
        <f>E35*C35/1000</f>
        <v>0</v>
      </c>
      <c r="I35" s="21">
        <f>D35*2363/1000</f>
        <v>0</v>
      </c>
      <c r="J35" s="20">
        <f>D35*0.011</f>
        <v>0</v>
      </c>
      <c r="K35" s="24">
        <v>195</v>
      </c>
    </row>
    <row r="36" spans="1:11" s="24" customFormat="1" ht="6.2" customHeight="1" x14ac:dyDescent="0.2">
      <c r="A36" s="21"/>
      <c r="B36" s="15"/>
      <c r="C36" s="16"/>
      <c r="D36" s="17"/>
      <c r="E36" s="18"/>
      <c r="F36" s="19"/>
      <c r="G36" s="2"/>
      <c r="H36" s="20"/>
      <c r="I36" s="21"/>
      <c r="J36" s="20"/>
    </row>
    <row r="37" spans="1:11" s="24" customFormat="1" x14ac:dyDescent="0.2">
      <c r="A37" s="21"/>
      <c r="B37" s="15" t="s">
        <v>23</v>
      </c>
      <c r="C37" s="16">
        <v>1000</v>
      </c>
      <c r="D37" s="22"/>
      <c r="E37" s="18">
        <f>D37*6</f>
        <v>0</v>
      </c>
      <c r="F37" s="19">
        <v>35.9</v>
      </c>
      <c r="G37" s="2">
        <f>E37*F37</f>
        <v>0</v>
      </c>
      <c r="H37" s="20">
        <f>E37*C37/1000</f>
        <v>0</v>
      </c>
      <c r="I37" s="21">
        <f>D37*6400/1000</f>
        <v>0</v>
      </c>
      <c r="J37" s="20">
        <f>D37*0.011</f>
        <v>0</v>
      </c>
      <c r="K37" s="24">
        <v>76</v>
      </c>
    </row>
    <row r="38" spans="1:11" s="24" customFormat="1" x14ac:dyDescent="0.2">
      <c r="A38" s="21"/>
      <c r="B38" s="15" t="s">
        <v>24</v>
      </c>
      <c r="C38" s="16">
        <v>1000</v>
      </c>
      <c r="D38" s="22"/>
      <c r="E38" s="18">
        <f>D38*6</f>
        <v>0</v>
      </c>
      <c r="F38" s="25">
        <v>50.72</v>
      </c>
      <c r="G38" s="2">
        <f>E38*F38</f>
        <v>0</v>
      </c>
      <c r="H38" s="20">
        <f>E38*C38/1000</f>
        <v>0</v>
      </c>
      <c r="I38" s="21">
        <f>D38*6400/1000</f>
        <v>0</v>
      </c>
      <c r="J38" s="20">
        <f>D38*0.011</f>
        <v>0</v>
      </c>
      <c r="K38" s="24">
        <v>76</v>
      </c>
    </row>
    <row r="39" spans="1:11" ht="6.2" customHeight="1" x14ac:dyDescent="0.2">
      <c r="B39" s="15"/>
      <c r="C39" s="16"/>
      <c r="D39" s="17"/>
      <c r="E39" s="18"/>
      <c r="F39" s="19"/>
      <c r="H39" s="20"/>
      <c r="I39" s="21"/>
      <c r="J39" s="20"/>
    </row>
    <row r="40" spans="1:11" x14ac:dyDescent="0.2">
      <c r="B40" s="23" t="s">
        <v>25</v>
      </c>
      <c r="C40" s="16">
        <v>500</v>
      </c>
      <c r="D40" s="22"/>
      <c r="E40" s="18">
        <f>D40*14</f>
        <v>0</v>
      </c>
      <c r="F40" s="19">
        <v>25.33</v>
      </c>
      <c r="G40" s="2">
        <f>E40*F40</f>
        <v>0</v>
      </c>
      <c r="H40" s="20">
        <f>E40*C40/1000</f>
        <v>0</v>
      </c>
      <c r="I40" s="21">
        <f>D40*4500/1000</f>
        <v>0</v>
      </c>
      <c r="J40" s="20">
        <f>D40*0.089</f>
        <v>0</v>
      </c>
      <c r="K40" s="2">
        <v>56</v>
      </c>
    </row>
    <row r="41" spans="1:11" x14ac:dyDescent="0.2">
      <c r="B41" s="15" t="s">
        <v>26</v>
      </c>
      <c r="C41" s="16">
        <v>500</v>
      </c>
      <c r="D41" s="22"/>
      <c r="E41" s="18">
        <f>D41*14</f>
        <v>0</v>
      </c>
      <c r="F41" s="19">
        <v>41.8</v>
      </c>
      <c r="G41" s="2">
        <f>E41*F41</f>
        <v>0</v>
      </c>
      <c r="H41" s="20">
        <f>E41*C41/1000</f>
        <v>0</v>
      </c>
      <c r="I41" s="21">
        <f>D41*8300/1000</f>
        <v>0</v>
      </c>
      <c r="J41" s="20">
        <f>D41*0.019</f>
        <v>0</v>
      </c>
      <c r="K41" s="2">
        <v>112</v>
      </c>
    </row>
    <row r="42" spans="1:11" ht="7.5" customHeight="1" x14ac:dyDescent="0.2">
      <c r="B42" s="15"/>
      <c r="C42" s="16"/>
      <c r="D42" s="17"/>
      <c r="E42" s="18"/>
      <c r="F42" s="19"/>
      <c r="H42" s="20"/>
      <c r="I42" s="21"/>
      <c r="J42" s="20"/>
    </row>
    <row r="43" spans="1:11" x14ac:dyDescent="0.2">
      <c r="B43" s="15" t="s">
        <v>85</v>
      </c>
      <c r="C43" s="16">
        <v>500</v>
      </c>
      <c r="D43" s="17"/>
      <c r="E43" s="18">
        <f>D43*12</f>
        <v>0</v>
      </c>
      <c r="F43" s="19">
        <v>68.3</v>
      </c>
      <c r="G43" s="2">
        <f>E43*F43</f>
        <v>0</v>
      </c>
      <c r="H43" s="20">
        <f>E43*C43/1000</f>
        <v>0</v>
      </c>
      <c r="I43" s="21">
        <f>D43*8300/1000</f>
        <v>0</v>
      </c>
      <c r="J43" s="20">
        <f>D43*0.019</f>
        <v>0</v>
      </c>
      <c r="K43" s="2">
        <v>48</v>
      </c>
    </row>
    <row r="44" spans="1:11" x14ac:dyDescent="0.2">
      <c r="B44" s="15" t="s">
        <v>84</v>
      </c>
      <c r="C44" s="16">
        <v>500</v>
      </c>
      <c r="D44" s="17"/>
      <c r="E44" s="18">
        <f>D44*12</f>
        <v>0</v>
      </c>
      <c r="F44" s="19">
        <v>66.8</v>
      </c>
      <c r="G44" s="2">
        <f>E44*F44</f>
        <v>0</v>
      </c>
      <c r="H44" s="20">
        <f>E44*C44/1000</f>
        <v>0</v>
      </c>
      <c r="I44" s="21">
        <f>D44*8300/1000</f>
        <v>0</v>
      </c>
      <c r="J44" s="20">
        <f>D44*0.019</f>
        <v>0</v>
      </c>
      <c r="K44" s="2">
        <v>48</v>
      </c>
    </row>
    <row r="45" spans="1:11" ht="18" customHeight="1" x14ac:dyDescent="0.2">
      <c r="B45" s="40" t="s">
        <v>77</v>
      </c>
      <c r="C45" s="16"/>
      <c r="D45" s="26"/>
      <c r="E45" s="18"/>
      <c r="F45" s="19"/>
      <c r="H45" s="20"/>
      <c r="I45" s="21"/>
      <c r="J45" s="20"/>
    </row>
    <row r="46" spans="1:11" x14ac:dyDescent="0.2">
      <c r="B46" s="15" t="s">
        <v>27</v>
      </c>
      <c r="C46" s="16">
        <v>700</v>
      </c>
      <c r="D46" s="27"/>
      <c r="E46" s="18">
        <f>D46*12</f>
        <v>0</v>
      </c>
      <c r="F46" s="19">
        <v>59.55</v>
      </c>
      <c r="G46" s="2">
        <f>E46*F46</f>
        <v>0</v>
      </c>
      <c r="H46" s="20">
        <f>E46*C46/1000</f>
        <v>0</v>
      </c>
      <c r="I46" s="21">
        <f>D46*6600/1000</f>
        <v>0</v>
      </c>
      <c r="J46" s="20">
        <f>D46*0.007</f>
        <v>0</v>
      </c>
      <c r="K46" s="2">
        <v>128</v>
      </c>
    </row>
    <row r="47" spans="1:11" x14ac:dyDescent="0.2">
      <c r="B47" s="15" t="s">
        <v>62</v>
      </c>
      <c r="C47" s="16">
        <v>700</v>
      </c>
      <c r="D47" s="27"/>
      <c r="E47" s="18">
        <f t="shared" ref="E47:E48" si="10">D47*12</f>
        <v>0</v>
      </c>
      <c r="F47" s="19">
        <v>61.8</v>
      </c>
      <c r="G47" s="2">
        <f t="shared" ref="G47:G48" si="11">E47*F47</f>
        <v>0</v>
      </c>
      <c r="H47" s="20">
        <f t="shared" ref="H47:H48" si="12">E47*C47/1000</f>
        <v>0</v>
      </c>
      <c r="I47" s="21">
        <f t="shared" ref="I47:I48" si="13">D47*6600/1000</f>
        <v>0</v>
      </c>
      <c r="J47" s="20">
        <f t="shared" ref="J47:J48" si="14">D47*0.007</f>
        <v>0</v>
      </c>
      <c r="K47" s="2">
        <v>72</v>
      </c>
    </row>
    <row r="48" spans="1:11" x14ac:dyDescent="0.2">
      <c r="B48" s="15" t="s">
        <v>63</v>
      </c>
      <c r="C48" s="16">
        <v>700</v>
      </c>
      <c r="D48" s="27"/>
      <c r="E48" s="18">
        <f t="shared" si="10"/>
        <v>0</v>
      </c>
      <c r="F48" s="19">
        <v>61.8</v>
      </c>
      <c r="G48" s="2">
        <f t="shared" si="11"/>
        <v>0</v>
      </c>
      <c r="H48" s="20">
        <f t="shared" si="12"/>
        <v>0</v>
      </c>
      <c r="I48" s="21">
        <f t="shared" si="13"/>
        <v>0</v>
      </c>
      <c r="J48" s="20">
        <f t="shared" si="14"/>
        <v>0</v>
      </c>
      <c r="K48" s="2">
        <v>72</v>
      </c>
    </row>
    <row r="49" spans="2:11" ht="6.75" customHeight="1" x14ac:dyDescent="0.2">
      <c r="B49" s="15"/>
      <c r="C49" s="16"/>
      <c r="D49" s="27"/>
      <c r="E49" s="18"/>
      <c r="F49" s="19"/>
      <c r="H49" s="20"/>
      <c r="I49" s="21"/>
      <c r="J49" s="20"/>
    </row>
    <row r="50" spans="2:11" s="1" customFormat="1" x14ac:dyDescent="0.2">
      <c r="B50" s="41" t="s">
        <v>28</v>
      </c>
      <c r="C50" s="16"/>
      <c r="D50" s="28"/>
      <c r="E50" s="18"/>
      <c r="F50" s="19"/>
      <c r="G50" s="2">
        <f t="shared" ref="G50:G57" si="15">E50*F50</f>
        <v>0</v>
      </c>
      <c r="H50" s="20"/>
      <c r="I50" s="21"/>
      <c r="J50" s="20"/>
    </row>
    <row r="51" spans="2:11" x14ac:dyDescent="0.2">
      <c r="B51" s="15" t="s">
        <v>29</v>
      </c>
      <c r="C51" s="16">
        <v>300</v>
      </c>
      <c r="D51" s="22"/>
      <c r="E51" s="18">
        <f t="shared" ref="E51:E57" si="16">D51*18</f>
        <v>0</v>
      </c>
      <c r="F51" s="19">
        <v>36.03</v>
      </c>
      <c r="G51" s="2">
        <f t="shared" si="15"/>
        <v>0</v>
      </c>
      <c r="H51" s="20">
        <f t="shared" ref="H51:H57" si="17">E51*C51/1000</f>
        <v>0</v>
      </c>
      <c r="I51" s="21">
        <f t="shared" ref="I51:I57" si="18">D51*6500/1000</f>
        <v>0</v>
      </c>
      <c r="J51" s="20">
        <f t="shared" ref="J51:J57" si="19">D51*0.014</f>
        <v>0</v>
      </c>
      <c r="K51" s="2">
        <v>72</v>
      </c>
    </row>
    <row r="52" spans="2:11" x14ac:dyDescent="0.2">
      <c r="B52" s="15" t="s">
        <v>30</v>
      </c>
      <c r="C52" s="16">
        <v>300</v>
      </c>
      <c r="D52" s="22"/>
      <c r="E52" s="18">
        <f t="shared" si="16"/>
        <v>0</v>
      </c>
      <c r="F52" s="19">
        <v>36.03</v>
      </c>
      <c r="G52" s="2">
        <f t="shared" si="15"/>
        <v>0</v>
      </c>
      <c r="H52" s="20">
        <f t="shared" si="17"/>
        <v>0</v>
      </c>
      <c r="I52" s="21">
        <f t="shared" si="18"/>
        <v>0</v>
      </c>
      <c r="J52" s="20">
        <f t="shared" si="19"/>
        <v>0</v>
      </c>
      <c r="K52" s="2">
        <v>72</v>
      </c>
    </row>
    <row r="53" spans="2:11" x14ac:dyDescent="0.2">
      <c r="B53" s="15" t="s">
        <v>31</v>
      </c>
      <c r="C53" s="16">
        <v>300</v>
      </c>
      <c r="D53" s="22"/>
      <c r="E53" s="18">
        <f t="shared" si="16"/>
        <v>0</v>
      </c>
      <c r="F53" s="19">
        <v>36.03</v>
      </c>
      <c r="G53" s="2">
        <f t="shared" si="15"/>
        <v>0</v>
      </c>
      <c r="H53" s="20">
        <f t="shared" si="17"/>
        <v>0</v>
      </c>
      <c r="I53" s="21">
        <f t="shared" si="18"/>
        <v>0</v>
      </c>
      <c r="J53" s="20">
        <f t="shared" si="19"/>
        <v>0</v>
      </c>
      <c r="K53" s="2">
        <v>72</v>
      </c>
    </row>
    <row r="54" spans="2:11" x14ac:dyDescent="0.2">
      <c r="B54" s="15" t="s">
        <v>32</v>
      </c>
      <c r="C54" s="16">
        <v>300</v>
      </c>
      <c r="D54" s="22"/>
      <c r="E54" s="18">
        <f t="shared" si="16"/>
        <v>0</v>
      </c>
      <c r="F54" s="19">
        <v>36.03</v>
      </c>
      <c r="G54" s="2">
        <f t="shared" si="15"/>
        <v>0</v>
      </c>
      <c r="H54" s="20">
        <f t="shared" si="17"/>
        <v>0</v>
      </c>
      <c r="I54" s="21">
        <f t="shared" si="18"/>
        <v>0</v>
      </c>
      <c r="J54" s="20">
        <f t="shared" si="19"/>
        <v>0</v>
      </c>
      <c r="K54" s="2">
        <v>72</v>
      </c>
    </row>
    <row r="55" spans="2:11" x14ac:dyDescent="0.2">
      <c r="B55" s="15" t="s">
        <v>33</v>
      </c>
      <c r="C55" s="16">
        <v>300</v>
      </c>
      <c r="D55" s="22"/>
      <c r="E55" s="18">
        <f t="shared" si="16"/>
        <v>0</v>
      </c>
      <c r="F55" s="19">
        <v>36.03</v>
      </c>
      <c r="G55" s="2">
        <f t="shared" si="15"/>
        <v>0</v>
      </c>
      <c r="H55" s="20">
        <f t="shared" si="17"/>
        <v>0</v>
      </c>
      <c r="I55" s="21">
        <f t="shared" si="18"/>
        <v>0</v>
      </c>
      <c r="J55" s="20">
        <f t="shared" si="19"/>
        <v>0</v>
      </c>
      <c r="K55" s="2">
        <v>72</v>
      </c>
    </row>
    <row r="56" spans="2:11" x14ac:dyDescent="0.2">
      <c r="B56" s="15" t="s">
        <v>34</v>
      </c>
      <c r="C56" s="16">
        <v>300</v>
      </c>
      <c r="D56" s="22"/>
      <c r="E56" s="18">
        <f t="shared" si="16"/>
        <v>0</v>
      </c>
      <c r="F56" s="19">
        <v>36.03</v>
      </c>
      <c r="G56" s="2">
        <f t="shared" si="15"/>
        <v>0</v>
      </c>
      <c r="H56" s="20">
        <f t="shared" si="17"/>
        <v>0</v>
      </c>
      <c r="I56" s="21">
        <f t="shared" si="18"/>
        <v>0</v>
      </c>
      <c r="J56" s="20">
        <f t="shared" si="19"/>
        <v>0</v>
      </c>
      <c r="K56" s="2">
        <v>72</v>
      </c>
    </row>
    <row r="57" spans="2:11" x14ac:dyDescent="0.2">
      <c r="B57" s="15" t="s">
        <v>35</v>
      </c>
      <c r="C57" s="16">
        <v>300</v>
      </c>
      <c r="D57" s="22"/>
      <c r="E57" s="18">
        <f t="shared" si="16"/>
        <v>0</v>
      </c>
      <c r="F57" s="19">
        <v>36.03</v>
      </c>
      <c r="G57" s="2">
        <f t="shared" si="15"/>
        <v>0</v>
      </c>
      <c r="H57" s="20">
        <f t="shared" si="17"/>
        <v>0</v>
      </c>
      <c r="I57" s="21">
        <f t="shared" si="18"/>
        <v>0</v>
      </c>
      <c r="J57" s="20">
        <f t="shared" si="19"/>
        <v>0</v>
      </c>
      <c r="K57" s="2">
        <v>72</v>
      </c>
    </row>
    <row r="58" spans="2:11" ht="6.75" customHeight="1" x14ac:dyDescent="0.2">
      <c r="B58" s="15"/>
      <c r="C58" s="16"/>
      <c r="D58" s="26"/>
      <c r="E58" s="18"/>
      <c r="F58" s="19"/>
      <c r="H58" s="20"/>
      <c r="I58" s="21"/>
      <c r="J58" s="20"/>
    </row>
    <row r="59" spans="2:11" s="1" customFormat="1" x14ac:dyDescent="0.2">
      <c r="B59" s="41" t="s">
        <v>36</v>
      </c>
      <c r="C59" s="16"/>
      <c r="D59" s="28"/>
      <c r="E59" s="18"/>
      <c r="F59" s="19"/>
      <c r="G59" s="2">
        <f t="shared" ref="G59:G66" si="20">E59*F59</f>
        <v>0</v>
      </c>
      <c r="H59" s="20"/>
      <c r="I59" s="21"/>
      <c r="J59" s="20"/>
      <c r="K59" s="2">
        <v>72</v>
      </c>
    </row>
    <row r="60" spans="2:11" x14ac:dyDescent="0.2">
      <c r="B60" s="15" t="s">
        <v>29</v>
      </c>
      <c r="C60" s="16">
        <v>300</v>
      </c>
      <c r="D60" s="22"/>
      <c r="E60" s="18">
        <f t="shared" ref="E60:E66" si="21">D60*18</f>
        <v>0</v>
      </c>
      <c r="F60" s="19">
        <v>40.65</v>
      </c>
      <c r="G60" s="2">
        <f t="shared" si="20"/>
        <v>0</v>
      </c>
      <c r="H60" s="20">
        <f t="shared" ref="H60:H66" si="22">E60*C60/1000</f>
        <v>0</v>
      </c>
      <c r="I60" s="21">
        <f t="shared" ref="I60:I66" si="23">D60*6500/1000</f>
        <v>0</v>
      </c>
      <c r="J60" s="20">
        <f t="shared" ref="J60:J66" si="24">D60*0.014</f>
        <v>0</v>
      </c>
      <c r="K60" s="2">
        <v>72</v>
      </c>
    </row>
    <row r="61" spans="2:11" x14ac:dyDescent="0.2">
      <c r="B61" s="15" t="s">
        <v>30</v>
      </c>
      <c r="C61" s="16">
        <v>300</v>
      </c>
      <c r="D61" s="22"/>
      <c r="E61" s="18">
        <f t="shared" si="21"/>
        <v>0</v>
      </c>
      <c r="F61" s="19">
        <v>40.65</v>
      </c>
      <c r="G61" s="2">
        <f t="shared" si="20"/>
        <v>0</v>
      </c>
      <c r="H61" s="20">
        <f t="shared" si="22"/>
        <v>0</v>
      </c>
      <c r="I61" s="21">
        <f t="shared" si="23"/>
        <v>0</v>
      </c>
      <c r="J61" s="20">
        <f t="shared" si="24"/>
        <v>0</v>
      </c>
      <c r="K61" s="2">
        <v>72</v>
      </c>
    </row>
    <row r="62" spans="2:11" x14ac:dyDescent="0.2">
      <c r="B62" s="15" t="s">
        <v>31</v>
      </c>
      <c r="C62" s="16">
        <v>300</v>
      </c>
      <c r="D62" s="22"/>
      <c r="E62" s="18">
        <f t="shared" si="21"/>
        <v>0</v>
      </c>
      <c r="F62" s="19">
        <v>40.65</v>
      </c>
      <c r="G62" s="2">
        <f t="shared" si="20"/>
        <v>0</v>
      </c>
      <c r="H62" s="20">
        <f t="shared" si="22"/>
        <v>0</v>
      </c>
      <c r="I62" s="21">
        <f t="shared" si="23"/>
        <v>0</v>
      </c>
      <c r="J62" s="20">
        <f t="shared" si="24"/>
        <v>0</v>
      </c>
      <c r="K62" s="2">
        <v>72</v>
      </c>
    </row>
    <row r="63" spans="2:11" x14ac:dyDescent="0.2">
      <c r="B63" s="15" t="s">
        <v>32</v>
      </c>
      <c r="C63" s="16">
        <v>300</v>
      </c>
      <c r="D63" s="22"/>
      <c r="E63" s="18">
        <f t="shared" si="21"/>
        <v>0</v>
      </c>
      <c r="F63" s="19">
        <v>40.65</v>
      </c>
      <c r="G63" s="2">
        <f t="shared" si="20"/>
        <v>0</v>
      </c>
      <c r="H63" s="20">
        <f t="shared" si="22"/>
        <v>0</v>
      </c>
      <c r="I63" s="21">
        <f t="shared" si="23"/>
        <v>0</v>
      </c>
      <c r="J63" s="20">
        <f t="shared" si="24"/>
        <v>0</v>
      </c>
      <c r="K63" s="2">
        <v>72</v>
      </c>
    </row>
    <row r="64" spans="2:11" x14ac:dyDescent="0.2">
      <c r="B64" s="15" t="s">
        <v>33</v>
      </c>
      <c r="C64" s="16">
        <v>300</v>
      </c>
      <c r="D64" s="22"/>
      <c r="E64" s="18">
        <f t="shared" si="21"/>
        <v>0</v>
      </c>
      <c r="F64" s="19">
        <v>40.65</v>
      </c>
      <c r="G64" s="2">
        <f t="shared" si="20"/>
        <v>0</v>
      </c>
      <c r="H64" s="20">
        <f t="shared" si="22"/>
        <v>0</v>
      </c>
      <c r="I64" s="21">
        <f t="shared" si="23"/>
        <v>0</v>
      </c>
      <c r="J64" s="20">
        <f t="shared" si="24"/>
        <v>0</v>
      </c>
      <c r="K64" s="2">
        <v>72</v>
      </c>
    </row>
    <row r="65" spans="2:11" x14ac:dyDescent="0.2">
      <c r="B65" s="15" t="s">
        <v>34</v>
      </c>
      <c r="C65" s="16">
        <v>300</v>
      </c>
      <c r="D65" s="22"/>
      <c r="E65" s="18">
        <f t="shared" si="21"/>
        <v>0</v>
      </c>
      <c r="F65" s="19">
        <v>40.65</v>
      </c>
      <c r="G65" s="2">
        <f t="shared" si="20"/>
        <v>0</v>
      </c>
      <c r="H65" s="20">
        <f t="shared" si="22"/>
        <v>0</v>
      </c>
      <c r="I65" s="21">
        <f t="shared" si="23"/>
        <v>0</v>
      </c>
      <c r="J65" s="20">
        <f t="shared" si="24"/>
        <v>0</v>
      </c>
      <c r="K65" s="2">
        <v>72</v>
      </c>
    </row>
    <row r="66" spans="2:11" x14ac:dyDescent="0.2">
      <c r="B66" s="15" t="s">
        <v>35</v>
      </c>
      <c r="C66" s="16">
        <v>300</v>
      </c>
      <c r="D66" s="22"/>
      <c r="E66" s="18">
        <f t="shared" si="21"/>
        <v>0</v>
      </c>
      <c r="F66" s="19">
        <v>40.65</v>
      </c>
      <c r="G66" s="2">
        <f t="shared" si="20"/>
        <v>0</v>
      </c>
      <c r="H66" s="20">
        <f t="shared" si="22"/>
        <v>0</v>
      </c>
      <c r="I66" s="21">
        <f t="shared" si="23"/>
        <v>0</v>
      </c>
      <c r="J66" s="20">
        <f t="shared" si="24"/>
        <v>0</v>
      </c>
      <c r="K66" s="2">
        <v>72</v>
      </c>
    </row>
    <row r="67" spans="2:11" ht="6.2" customHeight="1" x14ac:dyDescent="0.2">
      <c r="B67" s="15"/>
      <c r="C67" s="16"/>
      <c r="D67" s="26"/>
      <c r="E67" s="18"/>
      <c r="F67" s="19"/>
      <c r="H67" s="20"/>
      <c r="I67" s="21"/>
      <c r="J67" s="20"/>
    </row>
    <row r="68" spans="2:11" x14ac:dyDescent="0.2">
      <c r="B68" s="42" t="s">
        <v>37</v>
      </c>
      <c r="C68" s="16"/>
      <c r="D68" s="26"/>
      <c r="E68" s="18"/>
      <c r="F68" s="19"/>
      <c r="H68" s="20"/>
      <c r="I68" s="21"/>
      <c r="J68" s="20"/>
    </row>
    <row r="69" spans="2:11" ht="6.75" customHeight="1" x14ac:dyDescent="0.2">
      <c r="B69" s="15"/>
      <c r="C69" s="16"/>
      <c r="D69" s="17"/>
      <c r="E69" s="18"/>
      <c r="F69" s="19"/>
      <c r="H69" s="20"/>
      <c r="I69" s="21"/>
      <c r="J69" s="20"/>
    </row>
    <row r="70" spans="2:11" x14ac:dyDescent="0.2">
      <c r="B70" s="15" t="s">
        <v>38</v>
      </c>
      <c r="C70" s="16">
        <v>500</v>
      </c>
      <c r="D70" s="22"/>
      <c r="E70" s="18">
        <f t="shared" ref="E70:E76" si="25">D70*16</f>
        <v>0</v>
      </c>
      <c r="F70" s="19">
        <v>35.28</v>
      </c>
      <c r="G70" s="2">
        <f t="shared" ref="G70:G76" si="26">E70*F70</f>
        <v>0</v>
      </c>
      <c r="H70" s="20">
        <f t="shared" ref="H70:H76" si="27">E70*C70/1000</f>
        <v>0</v>
      </c>
      <c r="I70" s="21">
        <f t="shared" ref="I70:I76" si="28">D70*9200/1000</f>
        <v>0</v>
      </c>
      <c r="J70" s="20">
        <f t="shared" ref="J70:J76" si="29">D70*0.039</f>
        <v>0</v>
      </c>
      <c r="K70" s="2">
        <v>54</v>
      </c>
    </row>
    <row r="71" spans="2:11" x14ac:dyDescent="0.2">
      <c r="B71" s="23" t="s">
        <v>39</v>
      </c>
      <c r="C71" s="16">
        <v>500</v>
      </c>
      <c r="D71" s="22"/>
      <c r="E71" s="18">
        <f t="shared" si="25"/>
        <v>0</v>
      </c>
      <c r="F71" s="19">
        <v>35.28</v>
      </c>
      <c r="G71" s="2">
        <f t="shared" si="26"/>
        <v>0</v>
      </c>
      <c r="H71" s="20">
        <f t="shared" si="27"/>
        <v>0</v>
      </c>
      <c r="I71" s="21">
        <f t="shared" si="28"/>
        <v>0</v>
      </c>
      <c r="J71" s="20">
        <f t="shared" si="29"/>
        <v>0</v>
      </c>
      <c r="K71" s="2">
        <v>54</v>
      </c>
    </row>
    <row r="72" spans="2:11" x14ac:dyDescent="0.2">
      <c r="B72" s="23" t="s">
        <v>31</v>
      </c>
      <c r="C72" s="16">
        <v>500</v>
      </c>
      <c r="D72" s="22"/>
      <c r="E72" s="18">
        <f t="shared" si="25"/>
        <v>0</v>
      </c>
      <c r="F72" s="19">
        <v>35.28</v>
      </c>
      <c r="G72" s="2">
        <f t="shared" si="26"/>
        <v>0</v>
      </c>
      <c r="H72" s="20">
        <f t="shared" si="27"/>
        <v>0</v>
      </c>
      <c r="I72" s="21">
        <f t="shared" si="28"/>
        <v>0</v>
      </c>
      <c r="J72" s="20">
        <f t="shared" si="29"/>
        <v>0</v>
      </c>
      <c r="K72" s="2">
        <v>54</v>
      </c>
    </row>
    <row r="73" spans="2:11" x14ac:dyDescent="0.2">
      <c r="B73" s="23" t="s">
        <v>40</v>
      </c>
      <c r="C73" s="16">
        <v>500</v>
      </c>
      <c r="D73" s="22"/>
      <c r="E73" s="18">
        <f t="shared" si="25"/>
        <v>0</v>
      </c>
      <c r="F73" s="19">
        <v>35.28</v>
      </c>
      <c r="G73" s="2">
        <f t="shared" si="26"/>
        <v>0</v>
      </c>
      <c r="H73" s="20">
        <f t="shared" si="27"/>
        <v>0</v>
      </c>
      <c r="I73" s="21">
        <f t="shared" si="28"/>
        <v>0</v>
      </c>
      <c r="J73" s="20">
        <f t="shared" si="29"/>
        <v>0</v>
      </c>
      <c r="K73" s="2">
        <v>54</v>
      </c>
    </row>
    <row r="74" spans="2:11" x14ac:dyDescent="0.2">
      <c r="B74" s="23" t="s">
        <v>41</v>
      </c>
      <c r="C74" s="16">
        <v>500</v>
      </c>
      <c r="D74" s="22"/>
      <c r="E74" s="18">
        <f t="shared" si="25"/>
        <v>0</v>
      </c>
      <c r="F74" s="19">
        <v>35.28</v>
      </c>
      <c r="G74" s="2">
        <f t="shared" si="26"/>
        <v>0</v>
      </c>
      <c r="H74" s="20">
        <f t="shared" si="27"/>
        <v>0</v>
      </c>
      <c r="I74" s="21">
        <f t="shared" si="28"/>
        <v>0</v>
      </c>
      <c r="J74" s="20">
        <f t="shared" si="29"/>
        <v>0</v>
      </c>
      <c r="K74" s="2">
        <v>54</v>
      </c>
    </row>
    <row r="75" spans="2:11" x14ac:dyDescent="0.2">
      <c r="B75" s="23" t="s">
        <v>42</v>
      </c>
      <c r="C75" s="16">
        <v>500</v>
      </c>
      <c r="D75" s="22"/>
      <c r="E75" s="18">
        <f t="shared" si="25"/>
        <v>0</v>
      </c>
      <c r="F75" s="19">
        <v>35.28</v>
      </c>
      <c r="G75" s="2">
        <f t="shared" si="26"/>
        <v>0</v>
      </c>
      <c r="H75" s="20">
        <f t="shared" si="27"/>
        <v>0</v>
      </c>
      <c r="I75" s="21">
        <f t="shared" si="28"/>
        <v>0</v>
      </c>
      <c r="J75" s="20">
        <f t="shared" si="29"/>
        <v>0</v>
      </c>
      <c r="K75" s="2">
        <v>54</v>
      </c>
    </row>
    <row r="76" spans="2:11" x14ac:dyDescent="0.2">
      <c r="B76" s="15" t="s">
        <v>43</v>
      </c>
      <c r="C76" s="16">
        <v>500</v>
      </c>
      <c r="D76" s="22"/>
      <c r="E76" s="18">
        <f t="shared" si="25"/>
        <v>0</v>
      </c>
      <c r="F76" s="19">
        <v>35.28</v>
      </c>
      <c r="G76" s="2">
        <f t="shared" si="26"/>
        <v>0</v>
      </c>
      <c r="H76" s="20">
        <f t="shared" si="27"/>
        <v>0</v>
      </c>
      <c r="I76" s="21">
        <f t="shared" si="28"/>
        <v>0</v>
      </c>
      <c r="J76" s="20">
        <f t="shared" si="29"/>
        <v>0</v>
      </c>
      <c r="K76" s="2">
        <v>54</v>
      </c>
    </row>
    <row r="77" spans="2:11" ht="5.25" customHeight="1" x14ac:dyDescent="0.2">
      <c r="B77" s="15"/>
      <c r="C77" s="16"/>
      <c r="D77" s="17"/>
      <c r="E77" s="18"/>
      <c r="F77" s="19"/>
      <c r="H77" s="20"/>
      <c r="I77" s="21"/>
      <c r="J77" s="20"/>
    </row>
    <row r="78" spans="2:11" x14ac:dyDescent="0.2">
      <c r="B78" s="42" t="s">
        <v>66</v>
      </c>
      <c r="C78" s="16"/>
      <c r="D78" s="17"/>
      <c r="E78" s="18"/>
      <c r="F78" s="19"/>
      <c r="H78" s="20"/>
      <c r="I78" s="21"/>
      <c r="J78" s="20"/>
    </row>
    <row r="79" spans="2:11" x14ac:dyDescent="0.2">
      <c r="B79" s="15" t="s">
        <v>67</v>
      </c>
      <c r="C79" s="16">
        <v>550</v>
      </c>
      <c r="D79" s="17"/>
      <c r="E79" s="18">
        <f t="shared" ref="E79:E80" si="30">D79*16</f>
        <v>0</v>
      </c>
      <c r="F79" s="19">
        <v>52.62</v>
      </c>
      <c r="G79" s="2">
        <f t="shared" ref="G79" si="31">E79*F79</f>
        <v>0</v>
      </c>
      <c r="H79" s="20">
        <f t="shared" ref="H79" si="32">E79*C79/1000</f>
        <v>0</v>
      </c>
      <c r="I79" s="21">
        <f t="shared" ref="I79" si="33">D79*9200/1000</f>
        <v>0</v>
      </c>
      <c r="J79" s="20">
        <f t="shared" ref="J79" si="34">D79*0.039</f>
        <v>0</v>
      </c>
      <c r="K79" s="2">
        <v>54</v>
      </c>
    </row>
    <row r="80" spans="2:11" x14ac:dyDescent="0.2">
      <c r="B80" s="15" t="s">
        <v>68</v>
      </c>
      <c r="C80" s="16">
        <v>550</v>
      </c>
      <c r="D80" s="17"/>
      <c r="E80" s="18">
        <f t="shared" si="30"/>
        <v>0</v>
      </c>
      <c r="F80" s="19">
        <v>52.62</v>
      </c>
      <c r="G80" s="2">
        <f t="shared" ref="G80" si="35">E80*F80</f>
        <v>0</v>
      </c>
      <c r="H80" s="20">
        <f t="shared" ref="H80" si="36">E80*C80/1000</f>
        <v>0</v>
      </c>
      <c r="I80" s="21">
        <f t="shared" ref="I80" si="37">D80*9200/1000</f>
        <v>0</v>
      </c>
      <c r="J80" s="20">
        <f t="shared" ref="J80" si="38">D80*0.039</f>
        <v>0</v>
      </c>
      <c r="K80" s="2">
        <v>55</v>
      </c>
    </row>
    <row r="81" spans="2:11" ht="5.25" customHeight="1" x14ac:dyDescent="0.2">
      <c r="B81" s="15"/>
      <c r="C81" s="16"/>
      <c r="D81" s="26"/>
      <c r="E81" s="18"/>
      <c r="F81" s="19"/>
      <c r="H81" s="20"/>
      <c r="I81" s="21"/>
      <c r="J81" s="20"/>
    </row>
    <row r="82" spans="2:11" x14ac:dyDescent="0.2">
      <c r="B82" s="42" t="s">
        <v>44</v>
      </c>
      <c r="C82" s="16"/>
      <c r="D82" s="27"/>
      <c r="E82" s="18"/>
      <c r="F82" s="19"/>
      <c r="H82" s="20"/>
      <c r="I82" s="21"/>
      <c r="J82" s="20"/>
    </row>
    <row r="83" spans="2:11" ht="6.2" customHeight="1" x14ac:dyDescent="0.2">
      <c r="B83" s="15"/>
      <c r="C83" s="16"/>
      <c r="D83" s="28"/>
      <c r="E83" s="18"/>
      <c r="F83" s="19"/>
      <c r="H83" s="20"/>
      <c r="I83" s="21"/>
      <c r="J83" s="20"/>
    </row>
    <row r="84" spans="2:11" x14ac:dyDescent="0.2">
      <c r="B84" s="15" t="s">
        <v>45</v>
      </c>
      <c r="C84" s="16">
        <v>1000</v>
      </c>
      <c r="D84" s="22"/>
      <c r="E84" s="18">
        <f t="shared" ref="E84:E90" si="39">D84*9</f>
        <v>0</v>
      </c>
      <c r="F84" s="19">
        <v>61.8</v>
      </c>
      <c r="G84" s="2">
        <f t="shared" ref="G84:G90" si="40">E84*F84</f>
        <v>0</v>
      </c>
      <c r="H84" s="20">
        <f t="shared" ref="H84:H90" si="41">E84*C84/1000</f>
        <v>0</v>
      </c>
      <c r="I84" s="21">
        <f t="shared" ref="I84:I90" si="42">D84*10800/1000</f>
        <v>0</v>
      </c>
      <c r="J84" s="20">
        <f t="shared" ref="J84:J90" si="43">D84*0.015</f>
        <v>0</v>
      </c>
      <c r="K84" s="2">
        <v>56</v>
      </c>
    </row>
    <row r="85" spans="2:11" x14ac:dyDescent="0.2">
      <c r="B85" s="15" t="s">
        <v>46</v>
      </c>
      <c r="C85" s="16">
        <v>1000</v>
      </c>
      <c r="D85" s="22"/>
      <c r="E85" s="18">
        <f t="shared" si="39"/>
        <v>0</v>
      </c>
      <c r="F85" s="19">
        <v>61.8</v>
      </c>
      <c r="G85" s="2">
        <f t="shared" si="40"/>
        <v>0</v>
      </c>
      <c r="H85" s="20">
        <f t="shared" si="41"/>
        <v>0</v>
      </c>
      <c r="I85" s="21">
        <f t="shared" si="42"/>
        <v>0</v>
      </c>
      <c r="J85" s="20">
        <f t="shared" si="43"/>
        <v>0</v>
      </c>
      <c r="K85" s="2">
        <v>56</v>
      </c>
    </row>
    <row r="86" spans="2:11" x14ac:dyDescent="0.2">
      <c r="B86" s="15" t="s">
        <v>47</v>
      </c>
      <c r="C86" s="16">
        <v>1000</v>
      </c>
      <c r="D86" s="22"/>
      <c r="E86" s="18">
        <f t="shared" si="39"/>
        <v>0</v>
      </c>
      <c r="F86" s="19">
        <v>61.8</v>
      </c>
      <c r="G86" s="2">
        <f t="shared" si="40"/>
        <v>0</v>
      </c>
      <c r="H86" s="20">
        <f t="shared" si="41"/>
        <v>0</v>
      </c>
      <c r="I86" s="21">
        <f t="shared" si="42"/>
        <v>0</v>
      </c>
      <c r="J86" s="20">
        <f t="shared" si="43"/>
        <v>0</v>
      </c>
      <c r="K86" s="2">
        <v>56</v>
      </c>
    </row>
    <row r="87" spans="2:11" x14ac:dyDescent="0.2">
      <c r="B87" s="15" t="s">
        <v>48</v>
      </c>
      <c r="C87" s="16">
        <v>1000</v>
      </c>
      <c r="D87" s="22"/>
      <c r="E87" s="18">
        <f t="shared" si="39"/>
        <v>0</v>
      </c>
      <c r="F87" s="19">
        <v>61.8</v>
      </c>
      <c r="G87" s="2">
        <f t="shared" si="40"/>
        <v>0</v>
      </c>
      <c r="H87" s="20">
        <f t="shared" si="41"/>
        <v>0</v>
      </c>
      <c r="I87" s="21">
        <f t="shared" si="42"/>
        <v>0</v>
      </c>
      <c r="J87" s="20">
        <f t="shared" si="43"/>
        <v>0</v>
      </c>
      <c r="K87" s="2">
        <v>56</v>
      </c>
    </row>
    <row r="88" spans="2:11" x14ac:dyDescent="0.2">
      <c r="B88" s="15" t="s">
        <v>49</v>
      </c>
      <c r="C88" s="16">
        <v>1000</v>
      </c>
      <c r="D88" s="22"/>
      <c r="E88" s="18">
        <f t="shared" si="39"/>
        <v>0</v>
      </c>
      <c r="F88" s="19">
        <v>61.8</v>
      </c>
      <c r="G88" s="2">
        <f t="shared" si="40"/>
        <v>0</v>
      </c>
      <c r="H88" s="20">
        <f t="shared" si="41"/>
        <v>0</v>
      </c>
      <c r="I88" s="21">
        <f t="shared" si="42"/>
        <v>0</v>
      </c>
      <c r="J88" s="20">
        <f t="shared" si="43"/>
        <v>0</v>
      </c>
      <c r="K88" s="2">
        <v>56</v>
      </c>
    </row>
    <row r="89" spans="2:11" x14ac:dyDescent="0.2">
      <c r="B89" s="15" t="s">
        <v>50</v>
      </c>
      <c r="C89" s="16">
        <v>1000</v>
      </c>
      <c r="D89" s="22"/>
      <c r="E89" s="18">
        <f t="shared" si="39"/>
        <v>0</v>
      </c>
      <c r="F89" s="19">
        <v>61.8</v>
      </c>
      <c r="G89" s="2">
        <f t="shared" si="40"/>
        <v>0</v>
      </c>
      <c r="H89" s="20">
        <f t="shared" si="41"/>
        <v>0</v>
      </c>
      <c r="I89" s="21">
        <f t="shared" si="42"/>
        <v>0</v>
      </c>
      <c r="J89" s="20">
        <f t="shared" si="43"/>
        <v>0</v>
      </c>
      <c r="K89" s="2">
        <v>56</v>
      </c>
    </row>
    <row r="90" spans="2:11" x14ac:dyDescent="0.2">
      <c r="B90" s="15" t="s">
        <v>51</v>
      </c>
      <c r="C90" s="16">
        <v>1000</v>
      </c>
      <c r="D90" s="22"/>
      <c r="E90" s="18">
        <f t="shared" si="39"/>
        <v>0</v>
      </c>
      <c r="F90" s="19">
        <v>61.8</v>
      </c>
      <c r="G90" s="2">
        <f t="shared" si="40"/>
        <v>0</v>
      </c>
      <c r="H90" s="20">
        <f t="shared" si="41"/>
        <v>0</v>
      </c>
      <c r="I90" s="21">
        <f t="shared" si="42"/>
        <v>0</v>
      </c>
      <c r="J90" s="20">
        <f t="shared" si="43"/>
        <v>0</v>
      </c>
      <c r="K90" s="2">
        <v>56</v>
      </c>
    </row>
    <row r="91" spans="2:11" ht="6.4" customHeight="1" x14ac:dyDescent="0.2">
      <c r="B91" s="15"/>
      <c r="C91" s="16"/>
      <c r="D91" s="26"/>
      <c r="E91" s="18"/>
      <c r="F91" s="19"/>
      <c r="H91" s="20"/>
      <c r="I91" s="21"/>
      <c r="J91" s="20"/>
    </row>
    <row r="92" spans="2:11" x14ac:dyDescent="0.2">
      <c r="B92" s="42" t="s">
        <v>52</v>
      </c>
      <c r="C92" s="16"/>
      <c r="D92" s="27"/>
      <c r="E92" s="18"/>
      <c r="F92" s="19"/>
      <c r="H92" s="20"/>
      <c r="I92" s="21"/>
      <c r="J92" s="20"/>
    </row>
    <row r="93" spans="2:11" ht="6.4" customHeight="1" x14ac:dyDescent="0.2">
      <c r="B93" s="15"/>
      <c r="C93" s="16"/>
      <c r="D93" s="28"/>
      <c r="E93" s="18"/>
      <c r="F93" s="19"/>
      <c r="H93" s="20"/>
      <c r="I93" s="21"/>
      <c r="J93" s="20"/>
    </row>
    <row r="94" spans="2:11" x14ac:dyDescent="0.2">
      <c r="B94" s="15" t="s">
        <v>42</v>
      </c>
      <c r="C94" s="16">
        <v>1000</v>
      </c>
      <c r="D94" s="22"/>
      <c r="E94" s="18">
        <f>D94*9</f>
        <v>0</v>
      </c>
      <c r="F94" s="19">
        <v>77.37</v>
      </c>
      <c r="G94" s="2">
        <f>E94*F94</f>
        <v>0</v>
      </c>
      <c r="H94" s="20">
        <f>E94*C94/1000</f>
        <v>0</v>
      </c>
      <c r="I94" s="21">
        <f>D94*10200/1000</f>
        <v>0</v>
      </c>
      <c r="J94" s="20">
        <f>D94*0.015</f>
        <v>0</v>
      </c>
      <c r="K94" s="2">
        <v>44</v>
      </c>
    </row>
    <row r="95" spans="2:11" x14ac:dyDescent="0.2">
      <c r="B95" s="15" t="s">
        <v>53</v>
      </c>
      <c r="C95" s="16">
        <v>1000</v>
      </c>
      <c r="D95" s="22"/>
      <c r="E95" s="18">
        <f>D95*9</f>
        <v>0</v>
      </c>
      <c r="F95" s="19">
        <v>77.37</v>
      </c>
      <c r="G95" s="2">
        <f>E95*F95</f>
        <v>0</v>
      </c>
      <c r="H95" s="20">
        <f>E95*C95/1000</f>
        <v>0</v>
      </c>
      <c r="I95" s="21">
        <f>D95*10200/1000</f>
        <v>0</v>
      </c>
      <c r="J95" s="20">
        <f>D95*0.015</f>
        <v>0</v>
      </c>
      <c r="K95" s="2">
        <v>44</v>
      </c>
    </row>
    <row r="96" spans="2:11" x14ac:dyDescent="0.2">
      <c r="B96" s="15"/>
      <c r="C96" s="16"/>
      <c r="D96" s="17"/>
      <c r="E96" s="18"/>
      <c r="F96" s="19"/>
      <c r="H96" s="20"/>
      <c r="I96" s="21"/>
      <c r="J96" s="20"/>
    </row>
    <row r="97" spans="1:11" x14ac:dyDescent="0.2">
      <c r="B97" s="43" t="s">
        <v>70</v>
      </c>
      <c r="C97" s="16"/>
      <c r="D97" s="17"/>
      <c r="E97" s="18"/>
      <c r="F97" s="19"/>
      <c r="H97" s="20"/>
      <c r="I97" s="21"/>
      <c r="J97" s="20"/>
    </row>
    <row r="98" spans="1:11" ht="15" x14ac:dyDescent="0.2">
      <c r="A98" s="29"/>
      <c r="B98" s="44" t="s">
        <v>71</v>
      </c>
      <c r="C98" s="38">
        <v>70</v>
      </c>
      <c r="D98" s="17"/>
      <c r="E98" s="18">
        <f>D98*30</f>
        <v>0</v>
      </c>
      <c r="F98" s="19">
        <v>22.24</v>
      </c>
      <c r="G98" s="2">
        <f>E98*F98</f>
        <v>0</v>
      </c>
      <c r="H98" s="20">
        <f t="shared" ref="H98:H99" si="44">E98*C98/1000</f>
        <v>0</v>
      </c>
      <c r="I98" s="21">
        <f>D98*2363/1000</f>
        <v>0</v>
      </c>
      <c r="J98" s="20">
        <f>D98*0.0059</f>
        <v>0</v>
      </c>
      <c r="K98" s="2">
        <v>195</v>
      </c>
    </row>
    <row r="99" spans="1:11" s="1" customFormat="1" ht="12.75" customHeight="1" x14ac:dyDescent="0.2">
      <c r="A99" s="29"/>
      <c r="B99" s="44" t="s">
        <v>72</v>
      </c>
      <c r="C99" s="39">
        <v>70</v>
      </c>
      <c r="D99" s="26"/>
      <c r="E99" s="18">
        <f>D99*30</f>
        <v>0</v>
      </c>
      <c r="F99" s="19">
        <v>22.24</v>
      </c>
      <c r="G99" s="2">
        <f>E99*F99</f>
        <v>0</v>
      </c>
      <c r="H99" s="20">
        <f t="shared" si="44"/>
        <v>0</v>
      </c>
      <c r="I99" s="21">
        <f>D99*2363/1000</f>
        <v>0</v>
      </c>
      <c r="J99" s="20">
        <f>D99*0.0059</f>
        <v>0</v>
      </c>
      <c r="K99" s="1">
        <v>195</v>
      </c>
    </row>
    <row r="100" spans="1:11" ht="12.75" thickBot="1" x14ac:dyDescent="0.25">
      <c r="B100" s="34" t="s">
        <v>54</v>
      </c>
      <c r="C100" s="30"/>
      <c r="D100" s="31">
        <f>SUM(D11:D99)</f>
        <v>0</v>
      </c>
      <c r="E100" s="32">
        <f>SUM(E11:E99)</f>
        <v>0</v>
      </c>
      <c r="F100" s="33"/>
      <c r="G100" s="31">
        <f>SUM(G11:G99)</f>
        <v>0</v>
      </c>
      <c r="H100" s="31">
        <f>SUM(H11:H99)</f>
        <v>0</v>
      </c>
      <c r="I100" s="31">
        <f>SUM(I11:I99)</f>
        <v>0</v>
      </c>
      <c r="J100" s="31">
        <f>SUM(J11:J99)</f>
        <v>0</v>
      </c>
    </row>
    <row r="101" spans="1:11" x14ac:dyDescent="0.2">
      <c r="D101" s="34"/>
    </row>
  </sheetData>
  <sheetProtection selectLockedCells="1" selectUnlockedCells="1"/>
  <pageMargins left="0.51181102362204722" right="0.39370078740157483" top="0.51181102362204722" bottom="0.19685039370078741" header="0.51181102362204722" footer="0.51181102362204722"/>
  <pageSetup paperSize="9" scale="73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15" zoomScaleNormal="115" workbookViewId="0">
      <selection activeCell="D34" sqref="D34"/>
    </sheetView>
  </sheetViews>
  <sheetFormatPr defaultColWidth="9" defaultRowHeight="12" x14ac:dyDescent="0.2"/>
  <cols>
    <col min="1" max="1" width="3.42578125" style="1" customWidth="1"/>
    <col min="2" max="2" width="34.85546875" style="2" customWidth="1"/>
    <col min="3" max="3" width="11.85546875" style="3" customWidth="1"/>
    <col min="4" max="4" width="11.85546875" style="4" customWidth="1"/>
    <col min="5" max="5" width="10.5703125" style="2" customWidth="1"/>
    <col min="6" max="16384" width="9" style="2"/>
  </cols>
  <sheetData>
    <row r="1" spans="1:5" ht="16.5" customHeight="1" x14ac:dyDescent="0.2">
      <c r="B1" s="2" t="s">
        <v>0</v>
      </c>
      <c r="C1" s="5"/>
    </row>
    <row r="2" spans="1:5" s="14" customFormat="1" ht="20.25" customHeight="1" x14ac:dyDescent="0.2">
      <c r="A2" s="6"/>
      <c r="B2" s="57" t="s">
        <v>1</v>
      </c>
      <c r="C2" s="47" t="s">
        <v>55</v>
      </c>
      <c r="D2" s="35" t="s">
        <v>56</v>
      </c>
      <c r="E2" s="36" t="s">
        <v>6</v>
      </c>
    </row>
    <row r="3" spans="1:5" ht="7.5" customHeight="1" x14ac:dyDescent="0.2">
      <c r="B3" s="58"/>
      <c r="C3" s="48"/>
      <c r="D3" s="37"/>
    </row>
    <row r="4" spans="1:5" x14ac:dyDescent="0.2">
      <c r="B4" s="58" t="s">
        <v>89</v>
      </c>
      <c r="C4" s="48"/>
      <c r="D4" s="37"/>
    </row>
    <row r="5" spans="1:5" ht="6.2" customHeight="1" x14ac:dyDescent="0.2">
      <c r="B5" s="59"/>
      <c r="C5" s="49"/>
      <c r="D5" s="37"/>
    </row>
    <row r="6" spans="1:5" ht="12.75" x14ac:dyDescent="0.2">
      <c r="B6" s="60" t="s">
        <v>79</v>
      </c>
      <c r="C6" s="50"/>
      <c r="D6" s="45">
        <v>3960</v>
      </c>
      <c r="E6" s="18">
        <f>C6*D6</f>
        <v>0</v>
      </c>
    </row>
    <row r="7" spans="1:5" ht="12.75" x14ac:dyDescent="0.2">
      <c r="B7" s="61" t="s">
        <v>80</v>
      </c>
      <c r="C7" s="50"/>
      <c r="D7" s="45">
        <v>3025</v>
      </c>
      <c r="E7" s="18">
        <f t="shared" ref="E7:E10" si="0">C7*D7</f>
        <v>0</v>
      </c>
    </row>
    <row r="8" spans="1:5" ht="12.75" x14ac:dyDescent="0.2">
      <c r="B8" s="61" t="s">
        <v>81</v>
      </c>
      <c r="C8" s="50"/>
      <c r="D8" s="45">
        <v>3025</v>
      </c>
      <c r="E8" s="18">
        <f t="shared" si="0"/>
        <v>0</v>
      </c>
    </row>
    <row r="9" spans="1:5" ht="12.75" x14ac:dyDescent="0.2">
      <c r="B9" s="60" t="s">
        <v>82</v>
      </c>
      <c r="C9" s="50"/>
      <c r="D9" s="45">
        <v>3025</v>
      </c>
      <c r="E9" s="18">
        <f t="shared" si="0"/>
        <v>0</v>
      </c>
    </row>
    <row r="10" spans="1:5" ht="6.2" customHeight="1" x14ac:dyDescent="0.2">
      <c r="A10" s="66"/>
      <c r="B10" s="67"/>
      <c r="C10" s="68"/>
      <c r="D10" s="69">
        <v>4840</v>
      </c>
      <c r="E10" s="70">
        <f t="shared" si="0"/>
        <v>0</v>
      </c>
    </row>
    <row r="11" spans="1:5" ht="12.75" x14ac:dyDescent="0.2">
      <c r="B11" s="60" t="s">
        <v>90</v>
      </c>
      <c r="C11" s="50"/>
      <c r="D11" s="45"/>
      <c r="E11" s="18"/>
    </row>
    <row r="12" spans="1:5" ht="6.2" customHeight="1" x14ac:dyDescent="0.2">
      <c r="B12" s="60"/>
      <c r="C12" s="50"/>
      <c r="D12" s="45"/>
      <c r="E12" s="18"/>
    </row>
    <row r="13" spans="1:5" ht="12.75" x14ac:dyDescent="0.2">
      <c r="B13" s="60" t="s">
        <v>57</v>
      </c>
      <c r="C13" s="50"/>
      <c r="D13" s="45">
        <v>363</v>
      </c>
      <c r="E13" s="18">
        <f>C13*D13</f>
        <v>0</v>
      </c>
    </row>
    <row r="14" spans="1:5" ht="12.75" x14ac:dyDescent="0.2">
      <c r="B14" s="60" t="s">
        <v>16</v>
      </c>
      <c r="C14" s="50"/>
      <c r="D14" s="45">
        <v>484</v>
      </c>
      <c r="E14" s="18">
        <f t="shared" ref="E14:E22" si="1">C14*D14</f>
        <v>0</v>
      </c>
    </row>
    <row r="15" spans="1:5" ht="12.75" x14ac:dyDescent="0.2">
      <c r="B15" s="60" t="s">
        <v>58</v>
      </c>
      <c r="C15" s="50"/>
      <c r="D15" s="45">
        <v>322</v>
      </c>
      <c r="E15" s="18">
        <f t="shared" si="1"/>
        <v>0</v>
      </c>
    </row>
    <row r="16" spans="1:5" ht="12.75" x14ac:dyDescent="0.2">
      <c r="B16" s="60" t="s">
        <v>83</v>
      </c>
      <c r="C16" s="50"/>
      <c r="D16" s="45">
        <v>335</v>
      </c>
      <c r="E16" s="18">
        <f t="shared" si="1"/>
        <v>0</v>
      </c>
    </row>
    <row r="17" spans="1:5" s="24" customFormat="1" ht="12.75" x14ac:dyDescent="0.2">
      <c r="A17" s="21"/>
      <c r="B17" s="60" t="s">
        <v>59</v>
      </c>
      <c r="C17" s="51"/>
      <c r="D17" s="45">
        <v>335</v>
      </c>
      <c r="E17" s="18">
        <f t="shared" si="1"/>
        <v>0</v>
      </c>
    </row>
    <row r="18" spans="1:5" s="24" customFormat="1" ht="12.75" x14ac:dyDescent="0.2">
      <c r="A18" s="21"/>
      <c r="B18" s="60" t="s">
        <v>60</v>
      </c>
      <c r="C18" s="51"/>
      <c r="D18" s="45">
        <v>544</v>
      </c>
      <c r="E18" s="18">
        <f t="shared" si="1"/>
        <v>0</v>
      </c>
    </row>
    <row r="19" spans="1:5" s="24" customFormat="1" ht="12.75" x14ac:dyDescent="0.2">
      <c r="A19" s="21"/>
      <c r="B19" s="60" t="s">
        <v>93</v>
      </c>
      <c r="C19" s="51"/>
      <c r="D19" s="45">
        <v>540</v>
      </c>
      <c r="E19" s="18">
        <f t="shared" si="1"/>
        <v>0</v>
      </c>
    </row>
    <row r="20" spans="1:5" s="24" customFormat="1" ht="12.75" x14ac:dyDescent="0.2">
      <c r="A20" s="21"/>
      <c r="B20" s="60" t="s">
        <v>94</v>
      </c>
      <c r="C20" s="51"/>
      <c r="D20" s="45">
        <v>520</v>
      </c>
      <c r="E20" s="18">
        <f t="shared" si="1"/>
        <v>0</v>
      </c>
    </row>
    <row r="21" spans="1:5" s="24" customFormat="1" ht="13.5" thickBot="1" x14ac:dyDescent="0.25">
      <c r="A21" s="21"/>
      <c r="B21" s="62" t="s">
        <v>65</v>
      </c>
      <c r="C21" s="51"/>
      <c r="D21" s="45">
        <v>920</v>
      </c>
      <c r="E21" s="18">
        <f t="shared" si="1"/>
        <v>0</v>
      </c>
    </row>
    <row r="22" spans="1:5" s="24" customFormat="1" ht="19.5" customHeight="1" thickBot="1" x14ac:dyDescent="0.25">
      <c r="A22" s="21"/>
      <c r="B22" s="63" t="s">
        <v>88</v>
      </c>
      <c r="C22" s="51"/>
      <c r="D22" s="45">
        <v>907</v>
      </c>
      <c r="E22" s="56">
        <f t="shared" si="1"/>
        <v>0</v>
      </c>
    </row>
    <row r="23" spans="1:5" s="24" customFormat="1" ht="7.5" customHeight="1" x14ac:dyDescent="0.2">
      <c r="A23" s="71"/>
      <c r="B23" s="72"/>
      <c r="C23" s="73"/>
      <c r="D23" s="69"/>
      <c r="E23" s="74"/>
    </row>
    <row r="24" spans="1:5" ht="12.75" x14ac:dyDescent="0.2">
      <c r="B24" s="60" t="s">
        <v>91</v>
      </c>
      <c r="C24" s="50"/>
      <c r="D24" s="45"/>
      <c r="E24" s="18"/>
    </row>
    <row r="25" spans="1:5" ht="6.2" customHeight="1" x14ac:dyDescent="0.2">
      <c r="B25" s="60"/>
      <c r="C25" s="50"/>
      <c r="D25" s="45"/>
      <c r="E25" s="18"/>
    </row>
    <row r="26" spans="1:5" ht="12.75" x14ac:dyDescent="0.2">
      <c r="B26" s="64" t="s">
        <v>57</v>
      </c>
      <c r="C26" s="50"/>
      <c r="D26" s="46">
        <v>194</v>
      </c>
      <c r="E26" s="18">
        <f>C26*D26</f>
        <v>0</v>
      </c>
    </row>
    <row r="27" spans="1:5" ht="12.75" x14ac:dyDescent="0.2">
      <c r="B27" s="64" t="s">
        <v>16</v>
      </c>
      <c r="C27" s="50"/>
      <c r="D27" s="46">
        <v>264</v>
      </c>
      <c r="E27" s="18">
        <f t="shared" ref="E27:E34" si="2">C27*D27</f>
        <v>0</v>
      </c>
    </row>
    <row r="28" spans="1:5" ht="12.75" x14ac:dyDescent="0.2">
      <c r="B28" s="60" t="s">
        <v>60</v>
      </c>
      <c r="C28" s="50"/>
      <c r="D28" s="45">
        <v>297</v>
      </c>
      <c r="E28" s="18">
        <f t="shared" si="2"/>
        <v>0</v>
      </c>
    </row>
    <row r="29" spans="1:5" ht="12.75" x14ac:dyDescent="0.2">
      <c r="B29" s="60" t="s">
        <v>61</v>
      </c>
      <c r="C29" s="50"/>
      <c r="D29" s="45">
        <v>290</v>
      </c>
      <c r="E29" s="18">
        <f t="shared" si="2"/>
        <v>0</v>
      </c>
    </row>
    <row r="30" spans="1:5" s="1" customFormat="1" ht="14.25" customHeight="1" x14ac:dyDescent="0.2">
      <c r="B30" s="60" t="s">
        <v>58</v>
      </c>
      <c r="C30" s="52"/>
      <c r="D30" s="45">
        <v>308</v>
      </c>
      <c r="E30" s="18">
        <f t="shared" si="2"/>
        <v>0</v>
      </c>
    </row>
    <row r="31" spans="1:5" ht="12.75" x14ac:dyDescent="0.2">
      <c r="B31" s="62" t="s">
        <v>65</v>
      </c>
      <c r="C31" s="50"/>
      <c r="D31" s="45">
        <v>460</v>
      </c>
      <c r="E31" s="18">
        <f t="shared" si="2"/>
        <v>0</v>
      </c>
    </row>
    <row r="32" spans="1:5" x14ac:dyDescent="0.2">
      <c r="B32" s="60" t="s">
        <v>83</v>
      </c>
      <c r="C32" s="53"/>
      <c r="D32" s="54">
        <v>190</v>
      </c>
      <c r="E32" s="18">
        <f t="shared" si="2"/>
        <v>0</v>
      </c>
    </row>
    <row r="33" spans="2:5" ht="12.75" thickBot="1" x14ac:dyDescent="0.25">
      <c r="B33" s="60" t="s">
        <v>59</v>
      </c>
      <c r="C33" s="50"/>
      <c r="D33" s="54">
        <v>264</v>
      </c>
      <c r="E33" s="18">
        <f t="shared" si="2"/>
        <v>0</v>
      </c>
    </row>
    <row r="34" spans="2:5" ht="18.75" customHeight="1" thickBot="1" x14ac:dyDescent="0.25">
      <c r="B34" s="65" t="s">
        <v>88</v>
      </c>
      <c r="C34" s="50"/>
      <c r="D34" s="54">
        <v>484</v>
      </c>
      <c r="E34" s="18">
        <f t="shared" si="2"/>
        <v>0</v>
      </c>
    </row>
    <row r="35" spans="2:5" x14ac:dyDescent="0.2">
      <c r="D35" s="55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Заявка СТАНДАРТНАЯ УПАКОВКА</vt:lpstr>
      <vt:lpstr>Заявка БОЛЬШОЙ ОБЪЕМ</vt:lpstr>
      <vt:lpstr>Excel_BuiltIn_Print_Area_1_1</vt:lpstr>
      <vt:lpstr>'Заявка СТАНДАРТНАЯ УПАКОВКА'!Область_печати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IRINA</cp:lastModifiedBy>
  <cp:lastPrinted>2021-03-25T10:44:23Z</cp:lastPrinted>
  <dcterms:created xsi:type="dcterms:W3CDTF">2013-08-12T04:27:14Z</dcterms:created>
  <dcterms:modified xsi:type="dcterms:W3CDTF">2025-10-28T07:28:55Z</dcterms:modified>
</cp:coreProperties>
</file>